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885" windowWidth="7350" windowHeight="354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AB44" i="3" l="1"/>
  <c r="AB47" i="3" l="1"/>
  <c r="AB48" i="3" l="1"/>
  <c r="AB45" i="3"/>
  <c r="AB38" i="3"/>
  <c r="AB39" i="3" s="1"/>
  <c r="AB35" i="3"/>
  <c r="AB36" i="3" s="1"/>
  <c r="AB29" i="3"/>
  <c r="AB30" i="3" s="1"/>
  <c r="AB26" i="3"/>
  <c r="AB27" i="3" s="1"/>
  <c r="AB22" i="3"/>
  <c r="AB20" i="3"/>
  <c r="AB10" i="3"/>
  <c r="AB11" i="3" s="1"/>
  <c r="AB7" i="3"/>
  <c r="AB8" i="3" s="1"/>
  <c r="AB6" i="3"/>
  <c r="AB46" i="2" l="1"/>
  <c r="AB45" i="2"/>
  <c r="AB44" i="2"/>
  <c r="AB42" i="2"/>
  <c r="AB41" i="2"/>
  <c r="AB36" i="2"/>
  <c r="AB32" i="2"/>
  <c r="AB16" i="2"/>
  <c r="AB13" i="2"/>
  <c r="AB8" i="2"/>
  <c r="AB40" i="2" l="1"/>
  <c r="AB31" i="2"/>
  <c r="Z22" i="3"/>
  <c r="Z21" i="3"/>
  <c r="Z19" i="3"/>
  <c r="AB43" i="2" l="1"/>
  <c r="Z47" i="3"/>
  <c r="Z44" i="3"/>
  <c r="Z29" i="3" l="1"/>
  <c r="Z38" i="3"/>
  <c r="Z35" i="3"/>
  <c r="Z26" i="3"/>
  <c r="AA19" i="3" l="1"/>
  <c r="Z10" i="3"/>
  <c r="AA10" i="3" l="1"/>
  <c r="Z7" i="3"/>
  <c r="AA9" i="3"/>
  <c r="AA5" i="3"/>
  <c r="AA4" i="3"/>
  <c r="AA12" i="3" l="1"/>
  <c r="AA38" i="2" l="1"/>
  <c r="AA37" i="2"/>
  <c r="AA35" i="2"/>
  <c r="AA34" i="2"/>
  <c r="AA33" i="2"/>
  <c r="AA30" i="2"/>
  <c r="AA18" i="2"/>
  <c r="AA17" i="2"/>
  <c r="AA15" i="2"/>
  <c r="AA14" i="2"/>
  <c r="AA13" i="2" s="1"/>
  <c r="AA12" i="2"/>
  <c r="AA11" i="2"/>
  <c r="AA10" i="2"/>
  <c r="AA42" i="2" s="1"/>
  <c r="AA9" i="2"/>
  <c r="AA7" i="2"/>
  <c r="AA6" i="2"/>
  <c r="AA5" i="2"/>
  <c r="AA4" i="2"/>
  <c r="Z46" i="2"/>
  <c r="AA46" i="2" s="1"/>
  <c r="Z45" i="2"/>
  <c r="AA45" i="2" s="1"/>
  <c r="Z44" i="2"/>
  <c r="AA44" i="2" s="1"/>
  <c r="Z42" i="2"/>
  <c r="Z41" i="2"/>
  <c r="Z36" i="2"/>
  <c r="AA36" i="2" s="1"/>
  <c r="Z32" i="2"/>
  <c r="AA32" i="2" s="1"/>
  <c r="Z16" i="2"/>
  <c r="Z13" i="2"/>
  <c r="Z8" i="2"/>
  <c r="Z40" i="2" s="1"/>
  <c r="AA40" i="2" s="1"/>
  <c r="AA49" i="3"/>
  <c r="AA47" i="3"/>
  <c r="AA46" i="3"/>
  <c r="AA44" i="3"/>
  <c r="AA43" i="3"/>
  <c r="AA42" i="3"/>
  <c r="AA45" i="3" s="1"/>
  <c r="AA40" i="3"/>
  <c r="AA37" i="3"/>
  <c r="AA34" i="3"/>
  <c r="AA33" i="3"/>
  <c r="AA31" i="3"/>
  <c r="AA28" i="3"/>
  <c r="AA25" i="3"/>
  <c r="AA24" i="3"/>
  <c r="AA21" i="3"/>
  <c r="AA18" i="3"/>
  <c r="AA17" i="3"/>
  <c r="AA16" i="3"/>
  <c r="AA15" i="3"/>
  <c r="AA14" i="3"/>
  <c r="AA13" i="3"/>
  <c r="AA7" i="3"/>
  <c r="AA8" i="3" s="1"/>
  <c r="AA6" i="3"/>
  <c r="Z48" i="3"/>
  <c r="Z45" i="3"/>
  <c r="Z39" i="3"/>
  <c r="Z36" i="3"/>
  <c r="Z30" i="3"/>
  <c r="Z27" i="3"/>
  <c r="AA22" i="3"/>
  <c r="Z20" i="3"/>
  <c r="Z11" i="3"/>
  <c r="Z8" i="3"/>
  <c r="Z6" i="3"/>
  <c r="AA48" i="3" l="1"/>
  <c r="AA20" i="3"/>
  <c r="Z31" i="2"/>
  <c r="Z43" i="2" s="1"/>
  <c r="AA43" i="2" s="1"/>
  <c r="AA16" i="2"/>
  <c r="AA8" i="2"/>
  <c r="AA41" i="2"/>
  <c r="Y38" i="3"/>
  <c r="Y35" i="3"/>
  <c r="Y7" i="3"/>
  <c r="Y26" i="3"/>
  <c r="Y29" i="3"/>
  <c r="AA31" i="2" l="1"/>
  <c r="Y47" i="3"/>
  <c r="Y44" i="3"/>
  <c r="Y22" i="3"/>
  <c r="Y10" i="3"/>
  <c r="X34" i="2" l="1"/>
  <c r="Y48" i="3" l="1"/>
  <c r="Y45" i="3"/>
  <c r="Y39" i="3"/>
  <c r="Y36" i="3"/>
  <c r="Y30" i="3"/>
  <c r="Y27" i="3"/>
  <c r="Y20" i="3"/>
  <c r="Y11" i="3"/>
  <c r="Y8" i="3"/>
  <c r="Y6" i="3"/>
  <c r="Y46" i="2"/>
  <c r="Y45" i="2"/>
  <c r="Y44" i="2"/>
  <c r="Y42" i="2"/>
  <c r="Y41" i="2"/>
  <c r="Y36" i="2"/>
  <c r="Y32" i="2"/>
  <c r="Y16" i="2"/>
  <c r="Y13" i="2"/>
  <c r="Y8" i="2"/>
  <c r="Y40" i="2" l="1"/>
  <c r="Y31" i="2"/>
  <c r="X47" i="3"/>
  <c r="X48" i="3" s="1"/>
  <c r="X44" i="3"/>
  <c r="X45" i="3" s="1"/>
  <c r="X38" i="3"/>
  <c r="X39" i="3" s="1"/>
  <c r="X35" i="3"/>
  <c r="X36" i="3" s="1"/>
  <c r="X29" i="3"/>
  <c r="X30" i="3" s="1"/>
  <c r="X26" i="3"/>
  <c r="X27" i="3" s="1"/>
  <c r="X22" i="3"/>
  <c r="X20" i="3"/>
  <c r="X10" i="3"/>
  <c r="X11" i="3" s="1"/>
  <c r="X7" i="3"/>
  <c r="X8" i="3" s="1"/>
  <c r="X6" i="3"/>
  <c r="X46" i="2"/>
  <c r="X45" i="2"/>
  <c r="X44" i="2"/>
  <c r="X42" i="2"/>
  <c r="X41" i="2"/>
  <c r="X36" i="2"/>
  <c r="X32" i="2"/>
  <c r="X16" i="2"/>
  <c r="X13" i="2"/>
  <c r="X8" i="2"/>
  <c r="X40" i="2" s="1"/>
  <c r="Y43" i="2" l="1"/>
  <c r="X31" i="2"/>
  <c r="X43" i="2" s="1"/>
  <c r="F49" i="2"/>
  <c r="W10" i="3" l="1"/>
  <c r="W7" i="3"/>
  <c r="W22" i="3" l="1"/>
  <c r="W47" i="3"/>
  <c r="W48" i="3" s="1"/>
  <c r="W44" i="3"/>
  <c r="W45" i="3" s="1"/>
  <c r="W38" i="3"/>
  <c r="W35" i="3"/>
  <c r="W29" i="3"/>
  <c r="W26" i="3"/>
  <c r="AA26" i="3" s="1"/>
  <c r="AA27" i="3" s="1"/>
  <c r="W20" i="3"/>
  <c r="W11" i="3"/>
  <c r="W8" i="3"/>
  <c r="W6" i="3"/>
  <c r="W46" i="2"/>
  <c r="W45" i="2"/>
  <c r="W44" i="2"/>
  <c r="W42" i="2"/>
  <c r="W41" i="2"/>
  <c r="W36" i="2"/>
  <c r="W32" i="2"/>
  <c r="W16" i="2"/>
  <c r="W13" i="2"/>
  <c r="W8" i="2"/>
  <c r="W39" i="3" l="1"/>
  <c r="AA38" i="3"/>
  <c r="AA39" i="3" s="1"/>
  <c r="W36" i="3"/>
  <c r="AA35" i="3"/>
  <c r="AA36" i="3" s="1"/>
  <c r="W30" i="3"/>
  <c r="AA29" i="3"/>
  <c r="AA30" i="3" s="1"/>
  <c r="W27" i="3"/>
  <c r="W40" i="2"/>
  <c r="W31" i="2"/>
  <c r="W43" i="2" s="1"/>
  <c r="V31" i="3"/>
  <c r="V28" i="3"/>
  <c r="V21" i="3"/>
  <c r="V12" i="3"/>
  <c r="V5" i="3"/>
  <c r="V4" i="3"/>
  <c r="U47" i="3" l="1"/>
  <c r="U44" i="3"/>
  <c r="V19" i="3" l="1"/>
  <c r="U38" i="3" l="1"/>
  <c r="U29" i="3"/>
  <c r="U35" i="3"/>
  <c r="U26" i="3"/>
  <c r="U10" i="3"/>
  <c r="U7" i="3"/>
  <c r="U22" i="3"/>
  <c r="V15" i="3"/>
  <c r="V49" i="3" l="1"/>
  <c r="V46" i="3"/>
  <c r="V43" i="3"/>
  <c r="V42" i="3"/>
  <c r="V40" i="3"/>
  <c r="V37" i="3"/>
  <c r="V34" i="3"/>
  <c r="V33" i="3"/>
  <c r="V25" i="3"/>
  <c r="V24" i="3"/>
  <c r="V18" i="3"/>
  <c r="V17" i="3"/>
  <c r="V16" i="3"/>
  <c r="V14" i="3"/>
  <c r="V13" i="3"/>
  <c r="V9" i="3"/>
  <c r="U48" i="3"/>
  <c r="U45" i="3"/>
  <c r="U39" i="3"/>
  <c r="U36" i="3"/>
  <c r="U30" i="3"/>
  <c r="U27" i="3"/>
  <c r="U20" i="3"/>
  <c r="U11" i="3"/>
  <c r="U8" i="3"/>
  <c r="U6" i="3"/>
  <c r="V20" i="3" l="1"/>
  <c r="V6" i="3"/>
  <c r="V30" i="2"/>
  <c r="V7" i="2"/>
  <c r="V6" i="2"/>
  <c r="V5" i="2"/>
  <c r="V4" i="2"/>
  <c r="V38" i="2"/>
  <c r="V37" i="2"/>
  <c r="V35" i="2"/>
  <c r="V34" i="2"/>
  <c r="V33" i="2"/>
  <c r="V18" i="2"/>
  <c r="V17" i="2"/>
  <c r="V16" i="2" s="1"/>
  <c r="V15" i="2"/>
  <c r="V14" i="2"/>
  <c r="V12" i="2"/>
  <c r="V42" i="2" s="1"/>
  <c r="V11" i="2"/>
  <c r="V8" i="2" s="1"/>
  <c r="V10" i="2"/>
  <c r="V9" i="2"/>
  <c r="V13" i="2" l="1"/>
  <c r="V41" i="2"/>
  <c r="U46" i="2"/>
  <c r="V46" i="2" s="1"/>
  <c r="U45" i="2"/>
  <c r="V45" i="2" s="1"/>
  <c r="U44" i="2"/>
  <c r="V44" i="2" s="1"/>
  <c r="U42" i="2"/>
  <c r="U41" i="2"/>
  <c r="U36" i="2"/>
  <c r="V36" i="2" s="1"/>
  <c r="U32" i="2"/>
  <c r="U16" i="2"/>
  <c r="U13" i="2"/>
  <c r="U8" i="2"/>
  <c r="U31" i="2" l="1"/>
  <c r="V32" i="2"/>
  <c r="U40" i="2"/>
  <c r="V40" i="2" s="1"/>
  <c r="T32" i="2"/>
  <c r="T36" i="2"/>
  <c r="T31" i="2"/>
  <c r="T44" i="2"/>
  <c r="T45" i="2"/>
  <c r="T46" i="2"/>
  <c r="T42" i="2"/>
  <c r="T41" i="2"/>
  <c r="T16" i="2"/>
  <c r="T13" i="2"/>
  <c r="T8" i="2"/>
  <c r="T40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7" i="3"/>
  <c r="S48" i="3" s="1"/>
  <c r="S45" i="3"/>
  <c r="S44" i="3"/>
  <c r="S22" i="3"/>
  <c r="S20" i="3"/>
  <c r="S11" i="3"/>
  <c r="S10" i="3"/>
  <c r="S7" i="3"/>
  <c r="S8" i="3" s="1"/>
  <c r="S6" i="3"/>
  <c r="S38" i="3"/>
  <c r="S39" i="3" s="1"/>
  <c r="S35" i="3"/>
  <c r="S36" i="3" s="1"/>
  <c r="S29" i="3"/>
  <c r="S30" i="3" s="1"/>
  <c r="S26" i="3"/>
  <c r="S27" i="3" s="1"/>
  <c r="S46" i="2"/>
  <c r="S45" i="2"/>
  <c r="S44" i="2"/>
  <c r="S42" i="2"/>
  <c r="S41" i="2"/>
  <c r="S36" i="2"/>
  <c r="S32" i="2"/>
  <c r="S16" i="2"/>
  <c r="S13" i="2"/>
  <c r="S8" i="2"/>
  <c r="S40" i="2"/>
  <c r="S31" i="2"/>
  <c r="S43" i="2"/>
  <c r="R44" i="2"/>
  <c r="R22" i="3"/>
  <c r="V22" i="3" s="1"/>
  <c r="R10" i="3"/>
  <c r="V10" i="3" s="1"/>
  <c r="P10" i="3"/>
  <c r="O10" i="3"/>
  <c r="C42" i="2"/>
  <c r="C41" i="2"/>
  <c r="D42" i="2"/>
  <c r="D41" i="2"/>
  <c r="E42" i="2"/>
  <c r="E41" i="2"/>
  <c r="F42" i="2"/>
  <c r="F41" i="2"/>
  <c r="H42" i="2"/>
  <c r="H41" i="2"/>
  <c r="I42" i="2"/>
  <c r="I41" i="2"/>
  <c r="J42" i="2"/>
  <c r="J41" i="2"/>
  <c r="K42" i="2"/>
  <c r="K41" i="2"/>
  <c r="M42" i="2"/>
  <c r="M41" i="2"/>
  <c r="N42" i="2"/>
  <c r="N41" i="2"/>
  <c r="O42" i="2"/>
  <c r="O41" i="2"/>
  <c r="P42" i="2"/>
  <c r="P41" i="2"/>
  <c r="R42" i="2"/>
  <c r="R41" i="2"/>
  <c r="L12" i="2"/>
  <c r="L11" i="2"/>
  <c r="L10" i="2"/>
  <c r="L42" i="2"/>
  <c r="G12" i="2"/>
  <c r="G42" i="2"/>
  <c r="G11" i="2"/>
  <c r="G10" i="2"/>
  <c r="Q12" i="2"/>
  <c r="Q10" i="2"/>
  <c r="Q42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V44" i="3" s="1"/>
  <c r="V45" i="3" s="1"/>
  <c r="R45" i="3"/>
  <c r="R26" i="3"/>
  <c r="R27" i="3"/>
  <c r="R38" i="3"/>
  <c r="V38" i="3" s="1"/>
  <c r="V39" i="3" s="1"/>
  <c r="R39" i="3"/>
  <c r="R35" i="3"/>
  <c r="R36" i="3" s="1"/>
  <c r="R29" i="3"/>
  <c r="V29" i="3" s="1"/>
  <c r="V30" i="3" s="1"/>
  <c r="R30" i="3"/>
  <c r="R20" i="3"/>
  <c r="R7" i="3"/>
  <c r="V7" i="3" s="1"/>
  <c r="V8" i="3" s="1"/>
  <c r="R8" i="3"/>
  <c r="R6" i="3"/>
  <c r="R46" i="2"/>
  <c r="R45" i="2"/>
  <c r="R36" i="2"/>
  <c r="R32" i="2"/>
  <c r="R16" i="2"/>
  <c r="R13" i="2"/>
  <c r="R40" i="2"/>
  <c r="R31" i="2"/>
  <c r="R43" i="2"/>
  <c r="Q33" i="3"/>
  <c r="Q40" i="3"/>
  <c r="Q21" i="3"/>
  <c r="P22" i="3"/>
  <c r="O22" i="3"/>
  <c r="Q19" i="3"/>
  <c r="Q15" i="3"/>
  <c r="Q49" i="3"/>
  <c r="P48" i="3"/>
  <c r="Q47" i="3"/>
  <c r="Q46" i="3"/>
  <c r="P45" i="3"/>
  <c r="Q44" i="3"/>
  <c r="Q43" i="3"/>
  <c r="Q42" i="3"/>
  <c r="Q45" i="3" s="1"/>
  <c r="Q38" i="3"/>
  <c r="Q39" i="3" s="1"/>
  <c r="P39" i="3"/>
  <c r="Q37" i="3"/>
  <c r="P36" i="3"/>
  <c r="Q34" i="3"/>
  <c r="Q31" i="3"/>
  <c r="Q29" i="3"/>
  <c r="Q30" i="3" s="1"/>
  <c r="P30" i="3"/>
  <c r="Q28" i="3"/>
  <c r="P27" i="3"/>
  <c r="Q25" i="3"/>
  <c r="Q24" i="3"/>
  <c r="P20" i="3"/>
  <c r="Q18" i="3"/>
  <c r="Q17" i="3"/>
  <c r="Q16" i="3"/>
  <c r="Q14" i="3"/>
  <c r="Q13" i="3"/>
  <c r="Q12" i="3"/>
  <c r="Q9" i="3"/>
  <c r="P8" i="3"/>
  <c r="P6" i="3"/>
  <c r="Q5" i="3"/>
  <c r="Q4" i="3"/>
  <c r="Q6" i="3" s="1"/>
  <c r="Q48" i="3"/>
  <c r="P11" i="3"/>
  <c r="Q18" i="2"/>
  <c r="Q17" i="2"/>
  <c r="Q15" i="2"/>
  <c r="Q14" i="2"/>
  <c r="Q13" i="2"/>
  <c r="Q11" i="2"/>
  <c r="Q9" i="2"/>
  <c r="L18" i="2"/>
  <c r="L17" i="2"/>
  <c r="L15" i="2"/>
  <c r="L14" i="2"/>
  <c r="L9" i="2"/>
  <c r="Q38" i="2"/>
  <c r="Q37" i="2"/>
  <c r="Q35" i="2"/>
  <c r="Q34" i="2"/>
  <c r="Q33" i="2"/>
  <c r="G18" i="2"/>
  <c r="G17" i="2"/>
  <c r="G14" i="2"/>
  <c r="G9" i="2"/>
  <c r="G41" i="2"/>
  <c r="P46" i="2"/>
  <c r="Q46" i="2"/>
  <c r="P45" i="2"/>
  <c r="Q45" i="2"/>
  <c r="P44" i="2"/>
  <c r="Q44" i="2"/>
  <c r="P36" i="2"/>
  <c r="Q36" i="2"/>
  <c r="P32" i="2"/>
  <c r="P16" i="2"/>
  <c r="P13" i="2"/>
  <c r="P40" i="2"/>
  <c r="Q40" i="2"/>
  <c r="L8" i="2"/>
  <c r="L41" i="2"/>
  <c r="L16" i="2"/>
  <c r="L13" i="2"/>
  <c r="Q8" i="2"/>
  <c r="Q41" i="2"/>
  <c r="Q16" i="2"/>
  <c r="P31" i="2"/>
  <c r="P43" i="2"/>
  <c r="Q43" i="2"/>
  <c r="Q32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1" i="2"/>
  <c r="G13" i="2"/>
  <c r="N34" i="2"/>
  <c r="O48" i="3"/>
  <c r="O45" i="3"/>
  <c r="O39" i="3"/>
  <c r="O36" i="3"/>
  <c r="O30" i="3"/>
  <c r="O27" i="3"/>
  <c r="O20" i="3"/>
  <c r="O11" i="3"/>
  <c r="O8" i="3"/>
  <c r="O6" i="3"/>
  <c r="O46" i="2"/>
  <c r="O45" i="2"/>
  <c r="O44" i="2"/>
  <c r="O36" i="2"/>
  <c r="O32" i="2"/>
  <c r="O40" i="2"/>
  <c r="O31" i="2"/>
  <c r="O43" i="2"/>
  <c r="N46" i="2"/>
  <c r="N45" i="2"/>
  <c r="N44" i="2"/>
  <c r="N36" i="2"/>
  <c r="N32" i="2"/>
  <c r="N48" i="3"/>
  <c r="N45" i="3"/>
  <c r="N38" i="3"/>
  <c r="N39" i="3"/>
  <c r="N35" i="3"/>
  <c r="N36" i="3"/>
  <c r="N29" i="3"/>
  <c r="N30" i="3"/>
  <c r="N26" i="3"/>
  <c r="Q26" i="3" s="1"/>
  <c r="Q27" i="3" s="1"/>
  <c r="N27" i="3"/>
  <c r="N22" i="3"/>
  <c r="N20" i="3"/>
  <c r="N10" i="3"/>
  <c r="N11" i="3"/>
  <c r="N7" i="3"/>
  <c r="N6" i="3"/>
  <c r="N8" i="3"/>
  <c r="N31" i="2"/>
  <c r="N43" i="2"/>
  <c r="N40" i="2"/>
  <c r="M38" i="3"/>
  <c r="M35" i="3"/>
  <c r="Q35" i="3" s="1"/>
  <c r="Q36" i="3" s="1"/>
  <c r="M29" i="3"/>
  <c r="M26" i="3"/>
  <c r="M10" i="3"/>
  <c r="Q10" i="3" s="1"/>
  <c r="Q11" i="3" s="1"/>
  <c r="M7" i="3"/>
  <c r="M8" i="3" s="1"/>
  <c r="M48" i="3"/>
  <c r="M45" i="3"/>
  <c r="M39" i="3"/>
  <c r="M36" i="3"/>
  <c r="M30" i="3"/>
  <c r="M27" i="3"/>
  <c r="M22" i="3"/>
  <c r="Q22" i="3" s="1"/>
  <c r="M20" i="3"/>
  <c r="M6" i="3"/>
  <c r="M46" i="2"/>
  <c r="M45" i="2"/>
  <c r="M44" i="2"/>
  <c r="M36" i="2"/>
  <c r="M32" i="2"/>
  <c r="M31" i="2"/>
  <c r="M43" i="2"/>
  <c r="K21" i="3"/>
  <c r="L21" i="3" s="1"/>
  <c r="L22" i="3" s="1"/>
  <c r="K22" i="3"/>
  <c r="M40" i="2"/>
  <c r="K20" i="3"/>
  <c r="L19" i="3"/>
  <c r="L20" i="3" s="1"/>
  <c r="L18" i="3"/>
  <c r="L17" i="3"/>
  <c r="L16" i="3"/>
  <c r="L15" i="3"/>
  <c r="L14" i="3"/>
  <c r="K10" i="3"/>
  <c r="L10" i="3"/>
  <c r="L11" i="3" s="1"/>
  <c r="K7" i="3"/>
  <c r="L7" i="3" s="1"/>
  <c r="L8" i="3" s="1"/>
  <c r="K11" i="3"/>
  <c r="L49" i="3"/>
  <c r="K48" i="3"/>
  <c r="L47" i="3"/>
  <c r="L48" i="3" s="1"/>
  <c r="L46" i="3"/>
  <c r="K45" i="3"/>
  <c r="L44" i="3"/>
  <c r="L43" i="3"/>
  <c r="L42" i="3"/>
  <c r="L45" i="3" s="1"/>
  <c r="K38" i="3"/>
  <c r="K39" i="3" s="1"/>
  <c r="L38" i="3"/>
  <c r="K29" i="3"/>
  <c r="L29" i="3"/>
  <c r="K35" i="3"/>
  <c r="L35" i="3"/>
  <c r="L36" i="3" s="1"/>
  <c r="K26" i="3"/>
  <c r="L26" i="3"/>
  <c r="K36" i="3"/>
  <c r="K30" i="3"/>
  <c r="K27" i="3"/>
  <c r="L40" i="3"/>
  <c r="L37" i="3"/>
  <c r="L34" i="3"/>
  <c r="L33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7" i="3"/>
  <c r="L38" i="2"/>
  <c r="L37" i="2"/>
  <c r="L35" i="2"/>
  <c r="L34" i="2"/>
  <c r="L33" i="2"/>
  <c r="K46" i="2"/>
  <c r="L46" i="2"/>
  <c r="K45" i="2"/>
  <c r="L45" i="2"/>
  <c r="K44" i="2"/>
  <c r="L44" i="2"/>
  <c r="K36" i="2"/>
  <c r="L36" i="2"/>
  <c r="K32" i="2"/>
  <c r="L32" i="2"/>
  <c r="K31" i="2"/>
  <c r="L31" i="2"/>
  <c r="J22" i="3"/>
  <c r="J48" i="3"/>
  <c r="J45" i="3"/>
  <c r="J39" i="3"/>
  <c r="J36" i="3"/>
  <c r="J30" i="3"/>
  <c r="J27" i="3"/>
  <c r="J20" i="3"/>
  <c r="J11" i="3"/>
  <c r="J8" i="3"/>
  <c r="J6" i="3"/>
  <c r="J46" i="2"/>
  <c r="J45" i="2"/>
  <c r="J44" i="2"/>
  <c r="J36" i="2"/>
  <c r="J32" i="2"/>
  <c r="I39" i="3"/>
  <c r="I36" i="3"/>
  <c r="I30" i="3"/>
  <c r="I27" i="3"/>
  <c r="I22" i="3"/>
  <c r="I20" i="3"/>
  <c r="I11" i="3"/>
  <c r="I8" i="3"/>
  <c r="I6" i="3"/>
  <c r="K40" i="2"/>
  <c r="L40" i="2"/>
  <c r="K43" i="2"/>
  <c r="L43" i="2"/>
  <c r="J31" i="2"/>
  <c r="J43" i="2"/>
  <c r="J40" i="2"/>
  <c r="I40" i="2"/>
  <c r="I46" i="2"/>
  <c r="I45" i="2"/>
  <c r="I44" i="2"/>
  <c r="I32" i="2"/>
  <c r="I36" i="2"/>
  <c r="I31" i="2"/>
  <c r="I43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6" i="2"/>
  <c r="H45" i="2"/>
  <c r="H44" i="2"/>
  <c r="H36" i="2"/>
  <c r="H32" i="2"/>
  <c r="G40" i="3"/>
  <c r="G35" i="3"/>
  <c r="G34" i="3"/>
  <c r="G29" i="3"/>
  <c r="G28" i="3"/>
  <c r="G19" i="3"/>
  <c r="G12" i="3"/>
  <c r="G7" i="3"/>
  <c r="G5" i="3"/>
  <c r="G6" i="3" s="1"/>
  <c r="G4" i="3"/>
  <c r="H31" i="2"/>
  <c r="H43" i="2"/>
  <c r="H40" i="2"/>
  <c r="G49" i="3"/>
  <c r="G47" i="3"/>
  <c r="G46" i="3"/>
  <c r="G44" i="3"/>
  <c r="G45" i="3" s="1"/>
  <c r="G43" i="3"/>
  <c r="G42" i="3"/>
  <c r="G38" i="3"/>
  <c r="G37" i="3"/>
  <c r="G33" i="3"/>
  <c r="G36" i="3"/>
  <c r="G31" i="3"/>
  <c r="G26" i="3"/>
  <c r="G27" i="3" s="1"/>
  <c r="G25" i="3"/>
  <c r="G24" i="3"/>
  <c r="G21" i="3"/>
  <c r="G20" i="3"/>
  <c r="G18" i="3"/>
  <c r="G17" i="3"/>
  <c r="G16" i="3"/>
  <c r="G15" i="3"/>
  <c r="G14" i="3"/>
  <c r="G13" i="3"/>
  <c r="G10" i="3"/>
  <c r="G11" i="3" s="1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8" i="3"/>
  <c r="G30" i="3"/>
  <c r="G8" i="3"/>
  <c r="G38" i="2"/>
  <c r="G37" i="2"/>
  <c r="G35" i="2"/>
  <c r="G34" i="2"/>
  <c r="G33" i="2"/>
  <c r="G27" i="2"/>
  <c r="G26" i="2"/>
  <c r="F46" i="2"/>
  <c r="G46" i="2"/>
  <c r="F45" i="2"/>
  <c r="F44" i="2"/>
  <c r="G44" i="2"/>
  <c r="F36" i="2"/>
  <c r="G36" i="2"/>
  <c r="F32" i="2"/>
  <c r="G32" i="2"/>
  <c r="E48" i="3"/>
  <c r="E45" i="3"/>
  <c r="E39" i="3"/>
  <c r="E36" i="3"/>
  <c r="E30" i="3"/>
  <c r="E27" i="3"/>
  <c r="E22" i="3"/>
  <c r="E20" i="3"/>
  <c r="E11" i="3"/>
  <c r="E8" i="3"/>
  <c r="E6" i="3"/>
  <c r="G45" i="2"/>
  <c r="F31" i="2"/>
  <c r="E46" i="2"/>
  <c r="E45" i="2"/>
  <c r="E44" i="2"/>
  <c r="E36" i="2"/>
  <c r="E32" i="2"/>
  <c r="E40" i="2"/>
  <c r="F40" i="2"/>
  <c r="G40" i="2"/>
  <c r="F43" i="2"/>
  <c r="G43" i="2"/>
  <c r="G31" i="2"/>
  <c r="E31" i="2"/>
  <c r="E43" i="2"/>
  <c r="D36" i="3"/>
  <c r="C36" i="3"/>
  <c r="D27" i="3"/>
  <c r="D48" i="3"/>
  <c r="D45" i="3"/>
  <c r="D39" i="3"/>
  <c r="D30" i="3"/>
  <c r="D22" i="3"/>
  <c r="D20" i="3"/>
  <c r="D11" i="3"/>
  <c r="D8" i="3"/>
  <c r="D6" i="3"/>
  <c r="D46" i="2"/>
  <c r="D45" i="2"/>
  <c r="D44" i="2"/>
  <c r="D36" i="2"/>
  <c r="D32" i="2"/>
  <c r="C11" i="3"/>
  <c r="C8" i="3"/>
  <c r="C6" i="3"/>
  <c r="D40" i="2"/>
  <c r="D31" i="2"/>
  <c r="D43" i="2"/>
  <c r="C48" i="3"/>
  <c r="C45" i="3"/>
  <c r="C39" i="3"/>
  <c r="C30" i="3"/>
  <c r="C27" i="3"/>
  <c r="C22" i="3"/>
  <c r="G22" i="3"/>
  <c r="C20" i="3"/>
  <c r="C46" i="2"/>
  <c r="C45" i="2"/>
  <c r="C44" i="2"/>
  <c r="C36" i="2"/>
  <c r="C32" i="2"/>
  <c r="C40" i="2"/>
  <c r="C31" i="2"/>
  <c r="C43" i="2"/>
  <c r="K8" i="3" l="1"/>
  <c r="Q7" i="3"/>
  <c r="Q8" i="3" s="1"/>
  <c r="Q20" i="3"/>
  <c r="M11" i="3"/>
  <c r="V26" i="3"/>
  <c r="V27" i="3" s="1"/>
  <c r="V47" i="3"/>
  <c r="V48" i="3" s="1"/>
  <c r="R11" i="3"/>
  <c r="V35" i="3"/>
  <c r="V36" i="3" s="1"/>
  <c r="U43" i="2"/>
  <c r="V43" i="2" s="1"/>
  <c r="V31" i="2"/>
  <c r="T43" i="2"/>
</calcChain>
</file>

<file path=xl/sharedStrings.xml><?xml version="1.0" encoding="utf-8"?>
<sst xmlns="http://schemas.openxmlformats.org/spreadsheetml/2006/main" count="139" uniqueCount="86">
  <si>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</si>
  <si>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</si>
  <si>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</si>
  <si>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</si>
  <si>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</si>
  <si>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</si>
  <si>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</si>
  <si>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</si>
  <si>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</si>
  <si>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</si>
  <si>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</si>
  <si>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</si>
  <si>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</si>
  <si>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</si>
  <si>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</si>
  <si>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</si>
  <si>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</si>
  <si>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</si>
  <si>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</si>
  <si>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</si>
  <si>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</si>
  <si>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</si>
  <si>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</si>
  <si>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</si>
  <si>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</si>
  <si>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</si>
  <si>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</si>
  <si>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</si>
  <si>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</si>
  <si>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</si>
  <si>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</si>
  <si>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</si>
  <si>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</si>
  <si>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</si>
  <si>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</si>
  <si>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</si>
  <si>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</si>
  <si>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</si>
  <si>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</si>
  <si>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</si>
  <si>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</si>
  <si>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</si>
  <si>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</si>
  <si>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</si>
  <si>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</si>
  <si>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</si>
  <si>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</si>
  <si>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</si>
  <si>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</si>
  <si>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</si>
  <si>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</si>
  <si>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</si>
  <si>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</si>
  <si>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</si>
  <si>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</si>
  <si>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</si>
  <si>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</si>
  <si>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</si>
  <si>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Consumer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</si>
  <si>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</si>
  <si>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</si>
  <si>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</si>
  <si>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</si>
  <si>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</si>
  <si>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</si>
  <si>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</si>
  <si>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</si>
  <si>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</si>
  <si>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</si>
  <si>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</si>
  <si>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</si>
  <si>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Q4/15</t>
  </si>
  <si>
    <t>Q1/16</t>
  </si>
  <si>
    <t>Q2/16</t>
  </si>
  <si>
    <t>Q3/16</t>
  </si>
  <si>
    <t>Blended ARPU, €/month (Finland)</t>
  </si>
  <si>
    <t>Fixed network subscriptions 1)</t>
  </si>
  <si>
    <t>Broadband 2)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</si>
  <si>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Q3/2016 includes Anvia subscriptions.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</si>
  <si>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Correction to Q2/2016 subscriptions +8600</t>
    </r>
  </si>
  <si>
    <t>Q4/16</t>
  </si>
  <si>
    <t>Corporate Customer ARPU (Finland)</t>
  </si>
  <si>
    <t>Postpaid ARPU</t>
  </si>
  <si>
    <t>Mobile data, million gigabytes</t>
  </si>
  <si>
    <t>Fixed and Digital Services revenue, €m</t>
  </si>
  <si>
    <t>Q1/17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</si>
</sst>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4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0" fillId="0" borderId="0" xfId="0" applyBorder="1"/>
    <xf numFmtId="4" fontId="1" fillId="0" borderId="0" xfId="1" applyNumberFormat="1" applyFont="1" applyBorder="1"/>
    <xf numFmtId="0" fontId="1" fillId="0" borderId="0" xfId="1" applyFont="1" applyBorder="1" applyAlignment="1">
      <alignment horizontal="right"/>
    </xf>
    <xf numFmtId="3" fontId="1" fillId="0" borderId="0" xfId="1" applyNumberFormat="1" applyFont="1" applyFill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showGridLines="0" tabSelected="1" zoomScaleNormal="100" workbookViewId="0">
      <pane ySplit="2" topLeftCell="A3" activePane="bottomLeft" state="frozen"/>
      <selection pane="bottomLeft" activeCell="AB1" sqref="AB1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28" width="10.28515625" style="1" customWidth="1" outlineLevel="1"/>
    <col min="29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37" s="3" customFormat="1" x14ac:dyDescent="0.2">
      <c r="A2" s="11"/>
      <c r="B2" s="12"/>
      <c r="C2" s="13" t="s">
        <v>39</v>
      </c>
      <c r="D2" s="13" t="s">
        <v>40</v>
      </c>
      <c r="E2" s="13" t="s">
        <v>41</v>
      </c>
      <c r="F2" s="13" t="s">
        <v>42</v>
      </c>
      <c r="G2" s="43">
        <v>2012</v>
      </c>
      <c r="H2" s="13" t="s">
        <v>43</v>
      </c>
      <c r="I2" s="13" t="s">
        <v>44</v>
      </c>
      <c r="J2" s="13" t="s">
        <v>45</v>
      </c>
      <c r="K2" s="13" t="s">
        <v>47</v>
      </c>
      <c r="L2" s="43">
        <v>2013</v>
      </c>
      <c r="M2" s="13" t="s">
        <v>49</v>
      </c>
      <c r="N2" s="13" t="s">
        <v>50</v>
      </c>
      <c r="O2" s="13" t="s">
        <v>55</v>
      </c>
      <c r="P2" s="13" t="s">
        <v>57</v>
      </c>
      <c r="Q2" s="43">
        <v>2014</v>
      </c>
      <c r="R2" s="13" t="s">
        <v>63</v>
      </c>
      <c r="S2" s="13" t="s">
        <v>68</v>
      </c>
      <c r="T2" s="13" t="s">
        <v>69</v>
      </c>
      <c r="U2" s="13" t="s">
        <v>71</v>
      </c>
      <c r="V2" s="43">
        <v>2015</v>
      </c>
      <c r="W2" s="13" t="s">
        <v>72</v>
      </c>
      <c r="X2" s="13" t="s">
        <v>73</v>
      </c>
      <c r="Y2" s="13" t="s">
        <v>74</v>
      </c>
      <c r="Z2" s="13" t="s">
        <v>80</v>
      </c>
      <c r="AA2" s="43">
        <v>2016</v>
      </c>
      <c r="AB2" s="13" t="s">
        <v>85</v>
      </c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  <c r="Z3" s="10"/>
      <c r="AA3" s="44"/>
      <c r="AB3" s="10"/>
      <c r="AC3" s="75"/>
      <c r="AD3" s="75"/>
    </row>
    <row r="4" spans="1:37" s="2" customFormat="1" ht="13.5" customHeight="1" x14ac:dyDescent="0.2">
      <c r="A4" s="19" t="s">
        <v>56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68">
        <v>257.8</v>
      </c>
      <c r="V4" s="69">
        <f>R4+S4+T4+U4</f>
        <v>988.40000000000009</v>
      </c>
      <c r="W4" s="68">
        <v>245.3</v>
      </c>
      <c r="X4" s="68">
        <v>249</v>
      </c>
      <c r="Y4" s="68">
        <v>260.60000000000002</v>
      </c>
      <c r="Z4" s="68">
        <v>266.39999999999998</v>
      </c>
      <c r="AA4" s="69">
        <f>W4+X4+Y4+Z4</f>
        <v>1021.3000000000001</v>
      </c>
      <c r="AB4" s="68">
        <v>256.7</v>
      </c>
      <c r="AC4" s="65"/>
      <c r="AD4" s="66"/>
      <c r="AE4" s="66"/>
    </row>
    <row r="5" spans="1:37" ht="12" customHeight="1" x14ac:dyDescent="0.2">
      <c r="A5" s="19"/>
      <c r="B5" s="2" t="s">
        <v>51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17">
        <v>187.5</v>
      </c>
      <c r="V5" s="49">
        <f>R5+S5+T5+U5</f>
        <v>719</v>
      </c>
      <c r="W5" s="17">
        <v>186.3</v>
      </c>
      <c r="X5" s="17">
        <v>189.9</v>
      </c>
      <c r="Y5" s="17">
        <v>191.8</v>
      </c>
      <c r="Z5" s="17">
        <v>193.9</v>
      </c>
      <c r="AA5" s="49">
        <f>W5+X5+Y5+Z5</f>
        <v>761.9</v>
      </c>
      <c r="AB5" s="17">
        <v>196.4</v>
      </c>
      <c r="AC5" s="65"/>
      <c r="AD5" s="66"/>
      <c r="AE5" s="66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53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17">
        <v>49.7</v>
      </c>
      <c r="V6" s="49">
        <f>R6+S6+T6+U6</f>
        <v>181.39999999999998</v>
      </c>
      <c r="W6" s="17">
        <v>41.5</v>
      </c>
      <c r="X6" s="17">
        <v>41</v>
      </c>
      <c r="Y6" s="17">
        <v>50.1</v>
      </c>
      <c r="Z6" s="17">
        <v>55.6</v>
      </c>
      <c r="AA6" s="49">
        <f>W6+X6+Y6+Z6</f>
        <v>188.2</v>
      </c>
      <c r="AB6" s="17">
        <v>43.4</v>
      </c>
      <c r="AC6" s="65"/>
      <c r="AD6" s="66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52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1">
        <v>20.5</v>
      </c>
      <c r="V7" s="49">
        <f>R7+S7+T7+U7</f>
        <v>87.9</v>
      </c>
      <c r="W7" s="71">
        <v>17.5</v>
      </c>
      <c r="X7" s="71">
        <v>18.100000000000001</v>
      </c>
      <c r="Y7" s="71">
        <v>18.7</v>
      </c>
      <c r="Z7" s="71">
        <v>16.8</v>
      </c>
      <c r="AA7" s="49">
        <f>W7+X7+Y7+Z7</f>
        <v>71.099999999999994</v>
      </c>
      <c r="AB7" s="71">
        <v>16.899999999999999</v>
      </c>
      <c r="AC7" s="65"/>
      <c r="AD7" s="66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>
        <f t="shared" ref="U8:W8" si="2">U9+U10+U11+U12</f>
        <v>4740300</v>
      </c>
      <c r="V8" s="46">
        <f t="shared" si="2"/>
        <v>4740300</v>
      </c>
      <c r="W8" s="18">
        <f t="shared" si="2"/>
        <v>4724300</v>
      </c>
      <c r="X8" s="18">
        <f t="shared" ref="X8:Y8" si="3">X9+X10+X11+X12</f>
        <v>4730900</v>
      </c>
      <c r="Y8" s="18">
        <f t="shared" si="3"/>
        <v>4731300</v>
      </c>
      <c r="Z8" s="18">
        <f t="shared" ref="Z8:AB8" si="4">Z9+Z10+Z11+Z12</f>
        <v>4694700</v>
      </c>
      <c r="AA8" s="46">
        <f t="shared" si="4"/>
        <v>4694700</v>
      </c>
      <c r="AB8" s="18">
        <f t="shared" si="4"/>
        <v>4670900</v>
      </c>
      <c r="AC8" s="76"/>
      <c r="AD8" s="38"/>
      <c r="AE8" s="38"/>
      <c r="AF8" s="38"/>
    </row>
    <row r="9" spans="1:37" x14ac:dyDescent="0.2">
      <c r="A9" s="19"/>
      <c r="B9" s="14" t="s">
        <v>66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6">
        <v>3684100</v>
      </c>
      <c r="V9" s="47">
        <f>U9</f>
        <v>3684100</v>
      </c>
      <c r="W9" s="16">
        <v>3678900</v>
      </c>
      <c r="X9" s="16">
        <v>3675300</v>
      </c>
      <c r="Y9" s="16">
        <v>3663600</v>
      </c>
      <c r="Z9" s="16">
        <v>3659000</v>
      </c>
      <c r="AA9" s="47">
        <f>Z9</f>
        <v>3659000</v>
      </c>
      <c r="AB9" s="16">
        <v>3657200</v>
      </c>
      <c r="AC9" s="76"/>
      <c r="AD9" s="38"/>
      <c r="AE9" s="38"/>
      <c r="AF9" s="38"/>
    </row>
    <row r="10" spans="1:37" x14ac:dyDescent="0.2">
      <c r="A10" s="19"/>
      <c r="B10" s="14" t="s">
        <v>67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6">
        <v>520600</v>
      </c>
      <c r="V10" s="47">
        <f>U10</f>
        <v>520600</v>
      </c>
      <c r="W10" s="16">
        <v>521400</v>
      </c>
      <c r="X10" s="16">
        <v>522600</v>
      </c>
      <c r="Y10" s="16">
        <v>523200</v>
      </c>
      <c r="Z10" s="16">
        <v>523300</v>
      </c>
      <c r="AA10" s="47">
        <f>Z10</f>
        <v>523300</v>
      </c>
      <c r="AB10" s="16">
        <v>525400</v>
      </c>
      <c r="AC10" s="76"/>
      <c r="AD10" s="38"/>
      <c r="AE10" s="38"/>
      <c r="AF10" s="38"/>
    </row>
    <row r="11" spans="1:37" x14ac:dyDescent="0.2">
      <c r="A11" s="19"/>
      <c r="B11" s="14" t="s">
        <v>64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6">
        <v>388300</v>
      </c>
      <c r="V11" s="47">
        <f>U11</f>
        <v>388300</v>
      </c>
      <c r="W11" s="16">
        <v>386800</v>
      </c>
      <c r="X11" s="16">
        <v>400400</v>
      </c>
      <c r="Y11" s="16">
        <v>405500</v>
      </c>
      <c r="Z11" s="16">
        <v>377900</v>
      </c>
      <c r="AA11" s="47">
        <f>Z11</f>
        <v>377900</v>
      </c>
      <c r="AB11" s="16">
        <v>362000</v>
      </c>
      <c r="AC11" s="76"/>
      <c r="AD11" s="38"/>
      <c r="AE11" s="38"/>
      <c r="AF11" s="38"/>
    </row>
    <row r="12" spans="1:37" x14ac:dyDescent="0.2">
      <c r="A12" s="19"/>
      <c r="B12" s="14" t="s">
        <v>65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6">
        <v>147300</v>
      </c>
      <c r="V12" s="47">
        <f>U12</f>
        <v>147300</v>
      </c>
      <c r="W12" s="16">
        <v>137200</v>
      </c>
      <c r="X12" s="16">
        <v>132600</v>
      </c>
      <c r="Y12" s="16">
        <v>139000</v>
      </c>
      <c r="Z12" s="16">
        <v>134500</v>
      </c>
      <c r="AA12" s="47">
        <f>Z12</f>
        <v>134500</v>
      </c>
      <c r="AB12" s="16">
        <v>126300</v>
      </c>
      <c r="AC12" s="76"/>
      <c r="AD12" s="38"/>
      <c r="AE12" s="38"/>
      <c r="AF12" s="38"/>
    </row>
    <row r="13" spans="1:37" x14ac:dyDescent="0.2">
      <c r="A13" s="19" t="s">
        <v>8</v>
      </c>
      <c r="B13" s="20"/>
      <c r="C13" s="21">
        <f t="shared" ref="C13:O13" si="5">C14+C15</f>
        <v>3390000</v>
      </c>
      <c r="D13" s="21">
        <f t="shared" si="5"/>
        <v>3452300</v>
      </c>
      <c r="E13" s="21">
        <f t="shared" si="5"/>
        <v>3541800</v>
      </c>
      <c r="F13" s="21">
        <f t="shared" si="5"/>
        <v>3522100</v>
      </c>
      <c r="G13" s="45">
        <f t="shared" si="5"/>
        <v>3522100</v>
      </c>
      <c r="H13" s="21">
        <f t="shared" si="5"/>
        <v>3494800</v>
      </c>
      <c r="I13" s="21">
        <f t="shared" si="5"/>
        <v>3498600</v>
      </c>
      <c r="J13" s="21">
        <f t="shared" si="5"/>
        <v>3537500</v>
      </c>
      <c r="K13" s="21">
        <f t="shared" si="5"/>
        <v>3495700</v>
      </c>
      <c r="L13" s="45">
        <f t="shared" ref="L13" si="6">L14+L15</f>
        <v>3495700</v>
      </c>
      <c r="M13" s="21">
        <f t="shared" si="5"/>
        <v>3472100</v>
      </c>
      <c r="N13" s="21">
        <f t="shared" si="5"/>
        <v>3469900</v>
      </c>
      <c r="O13" s="21">
        <f t="shared" si="5"/>
        <v>3506800</v>
      </c>
      <c r="P13" s="21">
        <f t="shared" ref="P13:R13" si="7">P14+P15</f>
        <v>3468200</v>
      </c>
      <c r="Q13" s="45">
        <f t="shared" si="7"/>
        <v>3468200</v>
      </c>
      <c r="R13" s="21">
        <f t="shared" si="7"/>
        <v>3418300</v>
      </c>
      <c r="S13" s="21">
        <f t="shared" ref="S13:T13" si="8">S14+S15</f>
        <v>3420300</v>
      </c>
      <c r="T13" s="21">
        <f t="shared" si="8"/>
        <v>3459800</v>
      </c>
      <c r="U13" s="21">
        <f t="shared" ref="U13:W13" si="9">U14+U15</f>
        <v>3441700</v>
      </c>
      <c r="V13" s="45">
        <f t="shared" si="9"/>
        <v>3441700</v>
      </c>
      <c r="W13" s="21">
        <f t="shared" si="9"/>
        <v>3418200</v>
      </c>
      <c r="X13" s="21">
        <f t="shared" ref="X13:Y13" si="10">X14+X15</f>
        <v>3416800</v>
      </c>
      <c r="Y13" s="21">
        <f t="shared" si="10"/>
        <v>3417100</v>
      </c>
      <c r="Z13" s="21">
        <f t="shared" ref="Z13:AB13" si="11">Z14+Z15</f>
        <v>3367500</v>
      </c>
      <c r="AA13" s="45">
        <f t="shared" si="11"/>
        <v>3367500</v>
      </c>
      <c r="AB13" s="21">
        <f t="shared" si="11"/>
        <v>3330100</v>
      </c>
      <c r="AC13" s="76"/>
      <c r="AD13" s="38"/>
      <c r="AE13" s="38"/>
      <c r="AF13" s="38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6">
        <v>2905400</v>
      </c>
      <c r="V14" s="47">
        <f>U14</f>
        <v>2905400</v>
      </c>
      <c r="W14" s="16">
        <v>2890100</v>
      </c>
      <c r="X14" s="16">
        <v>2889900</v>
      </c>
      <c r="Y14" s="16">
        <v>2880100</v>
      </c>
      <c r="Z14" s="16">
        <v>2833600</v>
      </c>
      <c r="AA14" s="47">
        <f>Z14</f>
        <v>2833600</v>
      </c>
      <c r="AB14" s="16">
        <v>2802500</v>
      </c>
      <c r="AC14" s="76"/>
      <c r="AD14" s="38"/>
      <c r="AE14" s="38"/>
      <c r="AF14" s="38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6">
        <v>536300</v>
      </c>
      <c r="V15" s="47">
        <f>U15</f>
        <v>536300</v>
      </c>
      <c r="W15" s="16">
        <v>528100</v>
      </c>
      <c r="X15" s="16">
        <v>526900</v>
      </c>
      <c r="Y15" s="16">
        <v>537000</v>
      </c>
      <c r="Z15" s="16">
        <v>533900</v>
      </c>
      <c r="AA15" s="47">
        <f>Z15</f>
        <v>533900</v>
      </c>
      <c r="AB15" s="16">
        <v>527600</v>
      </c>
      <c r="AC15" s="76"/>
      <c r="AD15" s="38"/>
      <c r="AE15" s="38"/>
      <c r="AF15" s="38"/>
    </row>
    <row r="16" spans="1:37" x14ac:dyDescent="0.2">
      <c r="A16" s="19" t="s">
        <v>9</v>
      </c>
      <c r="B16" s="20"/>
      <c r="C16" s="21">
        <f t="shared" ref="C16:O16" si="12">C17+C18</f>
        <v>1018900</v>
      </c>
      <c r="D16" s="21">
        <f t="shared" si="12"/>
        <v>1078000</v>
      </c>
      <c r="E16" s="21">
        <f t="shared" si="12"/>
        <v>1094300</v>
      </c>
      <c r="F16" s="21">
        <f t="shared" si="12"/>
        <v>1118800</v>
      </c>
      <c r="G16" s="45">
        <f t="shared" si="12"/>
        <v>1118800</v>
      </c>
      <c r="H16" s="21">
        <f t="shared" si="12"/>
        <v>1141300</v>
      </c>
      <c r="I16" s="21">
        <f t="shared" si="12"/>
        <v>1164700</v>
      </c>
      <c r="J16" s="21">
        <f t="shared" si="12"/>
        <v>1175600</v>
      </c>
      <c r="K16" s="21">
        <f t="shared" si="12"/>
        <v>1194900</v>
      </c>
      <c r="L16" s="45">
        <f t="shared" ref="L16" si="13">L17+L18</f>
        <v>1194900</v>
      </c>
      <c r="M16" s="21">
        <f t="shared" si="12"/>
        <v>1222800</v>
      </c>
      <c r="N16" s="21">
        <f t="shared" si="12"/>
        <v>1236500</v>
      </c>
      <c r="O16" s="21">
        <f t="shared" si="12"/>
        <v>1243100</v>
      </c>
      <c r="P16" s="21">
        <f t="shared" ref="P16:R16" si="14">P17+P18</f>
        <v>1255200</v>
      </c>
      <c r="Q16" s="45">
        <f t="shared" si="14"/>
        <v>1255200</v>
      </c>
      <c r="R16" s="21">
        <f t="shared" si="14"/>
        <v>1258600</v>
      </c>
      <c r="S16" s="21">
        <f t="shared" ref="S16:T16" si="15">S17+S18</f>
        <v>1281900</v>
      </c>
      <c r="T16" s="21">
        <f t="shared" si="15"/>
        <v>1289400</v>
      </c>
      <c r="U16" s="21">
        <f t="shared" ref="U16:W16" si="16">U17+U18</f>
        <v>1298600</v>
      </c>
      <c r="V16" s="45">
        <f t="shared" si="16"/>
        <v>1298600</v>
      </c>
      <c r="W16" s="21">
        <f t="shared" si="16"/>
        <v>1306100</v>
      </c>
      <c r="X16" s="21">
        <f t="shared" ref="X16:Y16" si="17">X17+X18</f>
        <v>1314100</v>
      </c>
      <c r="Y16" s="21">
        <f t="shared" si="17"/>
        <v>1314300</v>
      </c>
      <c r="Z16" s="21">
        <f t="shared" ref="Z16:AB16" si="18">Z17+Z18</f>
        <v>1327300</v>
      </c>
      <c r="AA16" s="45">
        <f t="shared" si="18"/>
        <v>1327300</v>
      </c>
      <c r="AB16" s="21">
        <f t="shared" si="18"/>
        <v>1340900</v>
      </c>
      <c r="AC16" s="76"/>
      <c r="AD16" s="38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6">
        <v>1167000</v>
      </c>
      <c r="V17" s="47">
        <f>U17</f>
        <v>1167000</v>
      </c>
      <c r="W17" s="16">
        <v>1175600</v>
      </c>
      <c r="X17" s="16">
        <v>1185800</v>
      </c>
      <c r="Y17" s="16">
        <v>1189100</v>
      </c>
      <c r="Z17" s="16">
        <v>1203400</v>
      </c>
      <c r="AA17" s="47">
        <f>Z17</f>
        <v>1203400</v>
      </c>
      <c r="AB17" s="16">
        <v>1216700</v>
      </c>
      <c r="AC17" s="76"/>
      <c r="AD17" s="76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6">
        <v>131600</v>
      </c>
      <c r="V18" s="47">
        <f>U18</f>
        <v>131600</v>
      </c>
      <c r="W18" s="16">
        <v>130500</v>
      </c>
      <c r="X18" s="16">
        <v>128300</v>
      </c>
      <c r="Y18" s="16">
        <v>125200</v>
      </c>
      <c r="Z18" s="16">
        <v>123900</v>
      </c>
      <c r="AA18" s="47">
        <f>Z18</f>
        <v>123900</v>
      </c>
      <c r="AB18" s="16">
        <v>124200</v>
      </c>
      <c r="AC18" s="76"/>
      <c r="AD18" s="66"/>
      <c r="AE18" s="15"/>
      <c r="AF18" s="15"/>
    </row>
    <row r="19" spans="1:32" x14ac:dyDescent="0.2">
      <c r="A19" s="19" t="s">
        <v>75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15.9</v>
      </c>
      <c r="T19" s="22">
        <v>16.2</v>
      </c>
      <c r="U19" s="22">
        <v>16.5</v>
      </c>
      <c r="V19" s="48">
        <v>16</v>
      </c>
      <c r="W19" s="22">
        <v>16.3</v>
      </c>
      <c r="X19" s="22">
        <v>16.600000000000001</v>
      </c>
      <c r="Y19" s="22">
        <v>16.7</v>
      </c>
      <c r="Z19" s="22">
        <v>17</v>
      </c>
      <c r="AA19" s="48">
        <v>16.600000000000001</v>
      </c>
      <c r="AB19" s="22">
        <v>17.2</v>
      </c>
      <c r="AC19" s="17"/>
      <c r="AD19" s="17"/>
      <c r="AE19" s="17"/>
      <c r="AF19" s="17"/>
    </row>
    <row r="20" spans="1:32" x14ac:dyDescent="0.2">
      <c r="A20" s="4"/>
      <c r="B20" s="1" t="s">
        <v>82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16.8</v>
      </c>
      <c r="T20" s="17">
        <v>17.2</v>
      </c>
      <c r="U20" s="17">
        <v>17.600000000000001</v>
      </c>
      <c r="V20" s="49">
        <v>16.899999999999999</v>
      </c>
      <c r="W20" s="17">
        <v>17.399999999999999</v>
      </c>
      <c r="X20" s="17">
        <v>17.7</v>
      </c>
      <c r="Y20" s="17">
        <v>17.899999999999999</v>
      </c>
      <c r="Z20" s="17">
        <v>18.100000000000001</v>
      </c>
      <c r="AA20" s="49">
        <v>17.7</v>
      </c>
      <c r="AB20" s="17">
        <v>18.3</v>
      </c>
      <c r="AC20" s="17"/>
      <c r="AD20" s="17"/>
      <c r="AE20" s="17"/>
      <c r="AF20" s="17"/>
    </row>
    <row r="21" spans="1:32" x14ac:dyDescent="0.2">
      <c r="A21" s="4"/>
      <c r="B21" s="1" t="s">
        <v>54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17">
        <v>7.6</v>
      </c>
      <c r="V21" s="49">
        <v>7.5</v>
      </c>
      <c r="W21" s="17">
        <v>7.3</v>
      </c>
      <c r="X21" s="17">
        <v>7.2</v>
      </c>
      <c r="Y21" s="17">
        <v>7.5</v>
      </c>
      <c r="Z21" s="17">
        <v>7.9</v>
      </c>
      <c r="AA21" s="49">
        <v>7.5</v>
      </c>
      <c r="AB21" s="17">
        <v>7.6</v>
      </c>
      <c r="AC21" s="17"/>
      <c r="AD21" s="17"/>
      <c r="AE21" s="17"/>
      <c r="AF21" s="17"/>
    </row>
    <row r="22" spans="1:32" s="5" customFormat="1" x14ac:dyDescent="0.2">
      <c r="A22" s="19" t="s">
        <v>58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22">
        <v>15.2</v>
      </c>
      <c r="V22" s="48">
        <v>14.8</v>
      </c>
      <c r="W22" s="22">
        <v>15</v>
      </c>
      <c r="X22" s="22">
        <v>15.2</v>
      </c>
      <c r="Y22" s="22">
        <v>15.5</v>
      </c>
      <c r="Z22" s="22">
        <v>15.7</v>
      </c>
      <c r="AA22" s="48">
        <v>15.3</v>
      </c>
      <c r="AB22" s="22">
        <v>16</v>
      </c>
      <c r="AC22" s="17"/>
      <c r="AD22" s="17"/>
      <c r="AE22" s="17"/>
      <c r="AF22" s="17"/>
    </row>
    <row r="23" spans="1:32" x14ac:dyDescent="0.2">
      <c r="A23" s="19" t="s">
        <v>81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19.3</v>
      </c>
      <c r="T23" s="22">
        <v>19.8</v>
      </c>
      <c r="U23" s="22">
        <v>20.9</v>
      </c>
      <c r="V23" s="48">
        <v>19.7</v>
      </c>
      <c r="W23" s="22">
        <v>20.399999999999999</v>
      </c>
      <c r="X23" s="22">
        <v>20.8</v>
      </c>
      <c r="Y23" s="22">
        <v>20.399999999999999</v>
      </c>
      <c r="Z23" s="22">
        <v>20.8</v>
      </c>
      <c r="AA23" s="48">
        <v>20.6</v>
      </c>
      <c r="AB23" s="22">
        <v>20.8</v>
      </c>
      <c r="AC23" s="17"/>
      <c r="AD23" s="17"/>
      <c r="AE23" s="17"/>
      <c r="AF23" s="17"/>
    </row>
    <row r="24" spans="1:32" x14ac:dyDescent="0.2">
      <c r="A24" s="19" t="s">
        <v>59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23">
        <v>0.16200000000000001</v>
      </c>
      <c r="V24" s="50">
        <v>0.161</v>
      </c>
      <c r="W24" s="23">
        <v>0.161</v>
      </c>
      <c r="X24" s="23">
        <v>0.17</v>
      </c>
      <c r="Y24" s="23">
        <v>0.18</v>
      </c>
      <c r="Z24" s="23">
        <v>0.182</v>
      </c>
      <c r="AA24" s="50">
        <v>0.17299999999999999</v>
      </c>
      <c r="AB24" s="23">
        <v>0.185</v>
      </c>
    </row>
    <row r="25" spans="1:32" x14ac:dyDescent="0.2">
      <c r="A25" s="19" t="s">
        <v>60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40">
        <v>0.56999999999999995</v>
      </c>
      <c r="V25" s="64">
        <v>0.55000000000000004</v>
      </c>
      <c r="W25" s="40">
        <v>0.59</v>
      </c>
      <c r="X25" s="40">
        <v>0.59</v>
      </c>
      <c r="Y25" s="40">
        <v>0.6</v>
      </c>
      <c r="Z25" s="40">
        <v>0.61</v>
      </c>
      <c r="AA25" s="64">
        <v>0.6</v>
      </c>
      <c r="AB25" s="40">
        <v>0.61</v>
      </c>
    </row>
    <row r="26" spans="1:32" x14ac:dyDescent="0.2">
      <c r="A26" s="19" t="s">
        <v>61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21">
        <v>1623</v>
      </c>
      <c r="V26" s="45">
        <v>6433</v>
      </c>
      <c r="W26" s="21">
        <v>1627</v>
      </c>
      <c r="X26" s="21">
        <v>1629</v>
      </c>
      <c r="Y26" s="21">
        <v>1570</v>
      </c>
      <c r="Z26" s="21">
        <v>1578</v>
      </c>
      <c r="AA26" s="45">
        <v>6404</v>
      </c>
      <c r="AB26" s="21">
        <v>1558</v>
      </c>
      <c r="AC26" s="15"/>
    </row>
    <row r="27" spans="1:32" s="3" customFormat="1" x14ac:dyDescent="0.2">
      <c r="A27" s="19" t="s">
        <v>62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21">
        <v>511</v>
      </c>
      <c r="V27" s="45">
        <v>2196</v>
      </c>
      <c r="W27" s="21">
        <v>466</v>
      </c>
      <c r="X27" s="21">
        <v>499</v>
      </c>
      <c r="Y27" s="21">
        <v>501</v>
      </c>
      <c r="Z27" s="21">
        <v>466</v>
      </c>
      <c r="AA27" s="45">
        <v>1932</v>
      </c>
      <c r="AB27" s="21">
        <v>443</v>
      </c>
      <c r="AC27" s="15"/>
    </row>
    <row r="28" spans="1:32" s="3" customFormat="1" x14ac:dyDescent="0.2">
      <c r="A28" s="19" t="s">
        <v>83</v>
      </c>
      <c r="B28" s="24"/>
      <c r="C28" s="21">
        <v>10.7</v>
      </c>
      <c r="D28" s="21">
        <v>10.7</v>
      </c>
      <c r="E28" s="21">
        <v>12.2</v>
      </c>
      <c r="F28" s="21">
        <v>14.6</v>
      </c>
      <c r="G28" s="45">
        <v>48.2</v>
      </c>
      <c r="H28" s="21">
        <v>16.600000000000001</v>
      </c>
      <c r="I28" s="21">
        <v>17.2</v>
      </c>
      <c r="J28" s="21">
        <v>20.2</v>
      </c>
      <c r="K28" s="21">
        <v>23.7</v>
      </c>
      <c r="L28" s="45">
        <v>77.599999999999994</v>
      </c>
      <c r="M28" s="21">
        <v>27.3</v>
      </c>
      <c r="N28" s="21">
        <v>30.5</v>
      </c>
      <c r="O28" s="21">
        <v>36</v>
      </c>
      <c r="P28" s="21">
        <v>45.2</v>
      </c>
      <c r="Q28" s="45">
        <v>139</v>
      </c>
      <c r="R28" s="21">
        <v>53.7</v>
      </c>
      <c r="S28" s="21">
        <v>61</v>
      </c>
      <c r="T28" s="21">
        <v>71.7</v>
      </c>
      <c r="U28" s="21">
        <v>85.2</v>
      </c>
      <c r="V28" s="45">
        <v>271.5</v>
      </c>
      <c r="W28" s="21">
        <v>98.4</v>
      </c>
      <c r="X28" s="21">
        <v>103.1</v>
      </c>
      <c r="Y28" s="21">
        <v>115.2</v>
      </c>
      <c r="Z28" s="21">
        <v>131.80000000000001</v>
      </c>
      <c r="AA28" s="45">
        <v>448.5</v>
      </c>
      <c r="AB28" s="21">
        <v>142.4</v>
      </c>
      <c r="AC28" s="15"/>
    </row>
    <row r="29" spans="1:32" ht="13.5" customHeight="1" x14ac:dyDescent="0.25">
      <c r="A29" s="8" t="s">
        <v>13</v>
      </c>
      <c r="B29" s="9"/>
      <c r="C29" s="10"/>
      <c r="D29" s="10"/>
      <c r="E29" s="10"/>
      <c r="F29" s="10"/>
      <c r="G29" s="44"/>
      <c r="H29" s="10"/>
      <c r="I29" s="10"/>
      <c r="J29" s="10"/>
      <c r="K29" s="10"/>
      <c r="L29" s="44"/>
      <c r="M29" s="10"/>
      <c r="N29" s="10"/>
      <c r="O29" s="10"/>
      <c r="P29" s="10"/>
      <c r="Q29" s="44"/>
      <c r="R29" s="10"/>
      <c r="S29" s="10"/>
      <c r="T29" s="10"/>
      <c r="U29" s="10"/>
      <c r="V29" s="44"/>
      <c r="W29" s="10"/>
      <c r="X29" s="10"/>
      <c r="Y29" s="10"/>
      <c r="Z29" s="10"/>
      <c r="AA29" s="44"/>
      <c r="AB29" s="10"/>
    </row>
    <row r="30" spans="1:32" s="2" customFormat="1" ht="13.5" customHeight="1" x14ac:dyDescent="0.2">
      <c r="A30" s="19" t="s">
        <v>84</v>
      </c>
      <c r="B30" s="19"/>
      <c r="C30" s="68">
        <v>136.69999999999999</v>
      </c>
      <c r="D30" s="68">
        <v>138.30000000000001</v>
      </c>
      <c r="E30" s="68">
        <v>138.69999999999999</v>
      </c>
      <c r="F30" s="68">
        <v>138.6</v>
      </c>
      <c r="G30" s="61">
        <v>552.4</v>
      </c>
      <c r="H30" s="68">
        <v>139.1</v>
      </c>
      <c r="I30" s="68">
        <v>157.5</v>
      </c>
      <c r="J30" s="68">
        <v>159</v>
      </c>
      <c r="K30" s="68">
        <v>164.2</v>
      </c>
      <c r="L30" s="69">
        <v>619.79999999999995</v>
      </c>
      <c r="M30" s="68">
        <v>153.30000000000001</v>
      </c>
      <c r="N30" s="68">
        <v>147.5</v>
      </c>
      <c r="O30" s="68">
        <v>147.4</v>
      </c>
      <c r="P30" s="68">
        <v>147.5</v>
      </c>
      <c r="Q30" s="69">
        <v>595.6</v>
      </c>
      <c r="R30" s="68">
        <v>145.6</v>
      </c>
      <c r="S30" s="68">
        <v>145.6</v>
      </c>
      <c r="T30" s="68">
        <v>143.4</v>
      </c>
      <c r="U30" s="68">
        <v>146.6</v>
      </c>
      <c r="V30" s="69">
        <f>R30+S30+T30+U30</f>
        <v>581.20000000000005</v>
      </c>
      <c r="W30" s="68">
        <v>144.69999999999999</v>
      </c>
      <c r="X30" s="68">
        <v>144</v>
      </c>
      <c r="Y30" s="68">
        <v>158.19999999999999</v>
      </c>
      <c r="Z30" s="68">
        <v>167.6</v>
      </c>
      <c r="AA30" s="69">
        <f>W30+X30+Y30+Z30</f>
        <v>614.5</v>
      </c>
      <c r="AB30" s="68">
        <v>159.19999999999999</v>
      </c>
      <c r="AC30" s="65"/>
      <c r="AD30" s="66"/>
    </row>
    <row r="31" spans="1:32" x14ac:dyDescent="0.2">
      <c r="A31" s="19" t="s">
        <v>1</v>
      </c>
      <c r="B31" s="25"/>
      <c r="C31" s="26">
        <f>C32+C36</f>
        <v>1025500</v>
      </c>
      <c r="D31" s="26">
        <f>D32+D36</f>
        <v>1021700</v>
      </c>
      <c r="E31" s="26">
        <f>E32+E36</f>
        <v>1021900</v>
      </c>
      <c r="F31" s="26">
        <f>F32+F36</f>
        <v>998300</v>
      </c>
      <c r="G31" s="52">
        <f t="shared" ref="G31:G38" si="19">F31</f>
        <v>998300</v>
      </c>
      <c r="H31" s="26">
        <f t="shared" ref="H31:M31" si="20">H32+H36</f>
        <v>994200</v>
      </c>
      <c r="I31" s="26">
        <f t="shared" si="20"/>
        <v>1125100</v>
      </c>
      <c r="J31" s="26">
        <f t="shared" si="20"/>
        <v>1118000</v>
      </c>
      <c r="K31" s="26">
        <f t="shared" si="20"/>
        <v>1112600</v>
      </c>
      <c r="L31" s="52">
        <f t="shared" ref="L31:L38" si="21">K31</f>
        <v>1112600</v>
      </c>
      <c r="M31" s="26">
        <f t="shared" si="20"/>
        <v>1100900</v>
      </c>
      <c r="N31" s="26">
        <f t="shared" ref="N31:O31" si="22">N32+N36</f>
        <v>1091100</v>
      </c>
      <c r="O31" s="26">
        <f t="shared" si="22"/>
        <v>1082600</v>
      </c>
      <c r="P31" s="26">
        <f t="shared" ref="P31" si="23">P32+P36</f>
        <v>1081400</v>
      </c>
      <c r="Q31" s="52">
        <f t="shared" ref="Q31:Q38" si="24">P31</f>
        <v>1081400</v>
      </c>
      <c r="R31" s="26">
        <f t="shared" ref="R31:S31" si="25">R32+R36</f>
        <v>1054300</v>
      </c>
      <c r="S31" s="26">
        <f t="shared" si="25"/>
        <v>1037900</v>
      </c>
      <c r="T31" s="26">
        <f t="shared" ref="T31:U31" si="26">T32+T36</f>
        <v>1025200</v>
      </c>
      <c r="U31" s="26">
        <f t="shared" si="26"/>
        <v>1025800</v>
      </c>
      <c r="V31" s="52">
        <f t="shared" ref="V31:V38" si="27">U31</f>
        <v>1025800</v>
      </c>
      <c r="W31" s="26">
        <f t="shared" ref="W31:X31" si="28">W32+W36</f>
        <v>1012500</v>
      </c>
      <c r="X31" s="26">
        <f t="shared" si="28"/>
        <v>1018800</v>
      </c>
      <c r="Y31" s="26">
        <f t="shared" ref="Y31:Z31" si="29">Y32+Y36</f>
        <v>1198200</v>
      </c>
      <c r="Z31" s="26">
        <f t="shared" si="29"/>
        <v>1208000</v>
      </c>
      <c r="AA31" s="52">
        <f t="shared" ref="AA31:AA38" si="30">Z31</f>
        <v>1208000</v>
      </c>
      <c r="AB31" s="26">
        <f t="shared" ref="AB31" si="31">AB32+AB36</f>
        <v>1202300</v>
      </c>
      <c r="AC31" s="76"/>
      <c r="AD31" s="66"/>
    </row>
    <row r="32" spans="1:32" x14ac:dyDescent="0.2">
      <c r="A32" s="19" t="s">
        <v>8</v>
      </c>
      <c r="B32" s="25"/>
      <c r="C32" s="27">
        <f>C33+C34+C35</f>
        <v>816000</v>
      </c>
      <c r="D32" s="27">
        <f>D33+D34+D35</f>
        <v>816500</v>
      </c>
      <c r="E32" s="27">
        <f>E33+E34+E35</f>
        <v>821200</v>
      </c>
      <c r="F32" s="27">
        <f>F33+F34+F35</f>
        <v>816300</v>
      </c>
      <c r="G32" s="53">
        <f t="shared" si="19"/>
        <v>816300</v>
      </c>
      <c r="H32" s="27">
        <f t="shared" ref="H32:M32" si="32">H33+H34+H35</f>
        <v>816700</v>
      </c>
      <c r="I32" s="27">
        <f t="shared" si="32"/>
        <v>931900</v>
      </c>
      <c r="J32" s="27">
        <f t="shared" si="32"/>
        <v>928500</v>
      </c>
      <c r="K32" s="27">
        <f t="shared" si="32"/>
        <v>928400</v>
      </c>
      <c r="L32" s="53">
        <f t="shared" si="21"/>
        <v>928400</v>
      </c>
      <c r="M32" s="27">
        <f t="shared" si="32"/>
        <v>918400</v>
      </c>
      <c r="N32" s="27">
        <f t="shared" ref="N32:O32" si="33">N33+N34+N35</f>
        <v>913300</v>
      </c>
      <c r="O32" s="27">
        <f t="shared" si="33"/>
        <v>909000</v>
      </c>
      <c r="P32" s="27">
        <f t="shared" ref="P32" si="34">P33+P34+P35</f>
        <v>912700</v>
      </c>
      <c r="Q32" s="53">
        <f t="shared" si="24"/>
        <v>912700</v>
      </c>
      <c r="R32" s="27">
        <f t="shared" ref="R32:S32" si="35">R33+R34+R35</f>
        <v>889400</v>
      </c>
      <c r="S32" s="27">
        <f t="shared" si="35"/>
        <v>877400</v>
      </c>
      <c r="T32" s="27">
        <f t="shared" ref="T32:U32" si="36">T33+T34+T35</f>
        <v>865400</v>
      </c>
      <c r="U32" s="27">
        <f t="shared" si="36"/>
        <v>870000</v>
      </c>
      <c r="V32" s="53">
        <f t="shared" si="27"/>
        <v>870000</v>
      </c>
      <c r="W32" s="27">
        <f t="shared" ref="W32:X32" si="37">W33+W34+W35</f>
        <v>861400</v>
      </c>
      <c r="X32" s="27">
        <f t="shared" si="37"/>
        <v>871600</v>
      </c>
      <c r="Y32" s="27">
        <f t="shared" ref="Y32:Z32" si="38">Y33+Y34+Y35</f>
        <v>1034700</v>
      </c>
      <c r="Z32" s="27">
        <f t="shared" si="38"/>
        <v>1048500</v>
      </c>
      <c r="AA32" s="53">
        <f t="shared" si="30"/>
        <v>1048500</v>
      </c>
      <c r="AB32" s="27">
        <f t="shared" ref="AB32" si="39">AB33+AB34+AB35</f>
        <v>1046500</v>
      </c>
      <c r="AC32" s="76"/>
      <c r="AD32" s="66"/>
    </row>
    <row r="33" spans="1:31" x14ac:dyDescent="0.2">
      <c r="B33" s="7" t="s">
        <v>4</v>
      </c>
      <c r="C33" s="6">
        <v>170900</v>
      </c>
      <c r="D33" s="15">
        <v>165100</v>
      </c>
      <c r="E33" s="15">
        <v>159400</v>
      </c>
      <c r="F33" s="15">
        <v>141900</v>
      </c>
      <c r="G33" s="54">
        <f t="shared" si="19"/>
        <v>141900</v>
      </c>
      <c r="H33" s="6">
        <v>131700</v>
      </c>
      <c r="I33" s="6">
        <v>156300</v>
      </c>
      <c r="J33" s="6">
        <v>150800</v>
      </c>
      <c r="K33" s="6">
        <v>144600</v>
      </c>
      <c r="L33" s="54">
        <f t="shared" si="21"/>
        <v>144600</v>
      </c>
      <c r="M33" s="6">
        <v>135500</v>
      </c>
      <c r="N33" s="6">
        <v>129100</v>
      </c>
      <c r="O33" s="6">
        <v>123400</v>
      </c>
      <c r="P33" s="6">
        <v>118000</v>
      </c>
      <c r="Q33" s="54">
        <f t="shared" si="24"/>
        <v>118000</v>
      </c>
      <c r="R33" s="6">
        <v>109200</v>
      </c>
      <c r="S33" s="6">
        <v>104100</v>
      </c>
      <c r="T33" s="6">
        <v>95800</v>
      </c>
      <c r="U33" s="6">
        <v>91300</v>
      </c>
      <c r="V33" s="54">
        <f t="shared" si="27"/>
        <v>91300</v>
      </c>
      <c r="W33" s="6">
        <v>83900</v>
      </c>
      <c r="X33" s="6">
        <v>79800</v>
      </c>
      <c r="Y33" s="15">
        <v>104300</v>
      </c>
      <c r="Z33" s="15">
        <v>100900</v>
      </c>
      <c r="AA33" s="54">
        <f t="shared" si="30"/>
        <v>100900</v>
      </c>
      <c r="AB33" s="6">
        <v>96400</v>
      </c>
      <c r="AC33" s="76"/>
      <c r="AD33" s="66"/>
      <c r="AE33" s="15"/>
    </row>
    <row r="34" spans="1:31" x14ac:dyDescent="0.2">
      <c r="B34" s="7" t="s">
        <v>77</v>
      </c>
      <c r="C34" s="6">
        <v>393300</v>
      </c>
      <c r="D34" s="15">
        <v>397800</v>
      </c>
      <c r="E34" s="15">
        <v>406400</v>
      </c>
      <c r="F34" s="15">
        <v>415100</v>
      </c>
      <c r="G34" s="54">
        <f t="shared" si="19"/>
        <v>415100</v>
      </c>
      <c r="H34" s="6">
        <v>419800</v>
      </c>
      <c r="I34" s="6">
        <v>469100</v>
      </c>
      <c r="J34" s="6">
        <v>469100</v>
      </c>
      <c r="K34" s="6">
        <v>471200</v>
      </c>
      <c r="L34" s="54">
        <f t="shared" si="21"/>
        <v>471200</v>
      </c>
      <c r="M34" s="6">
        <v>468500</v>
      </c>
      <c r="N34" s="6">
        <f>469900-2600</f>
        <v>467300</v>
      </c>
      <c r="O34" s="6">
        <v>465300</v>
      </c>
      <c r="P34" s="6">
        <v>467400</v>
      </c>
      <c r="Q34" s="54">
        <f t="shared" si="24"/>
        <v>467400</v>
      </c>
      <c r="R34" s="6">
        <v>460800</v>
      </c>
      <c r="S34" s="6">
        <v>456900</v>
      </c>
      <c r="T34" s="6">
        <v>449500</v>
      </c>
      <c r="U34" s="6">
        <v>448400</v>
      </c>
      <c r="V34" s="54">
        <f t="shared" si="27"/>
        <v>448400</v>
      </c>
      <c r="W34" s="6">
        <v>444900</v>
      </c>
      <c r="X34" s="6">
        <f>441800+8600</f>
        <v>450400</v>
      </c>
      <c r="Y34" s="6">
        <v>498500</v>
      </c>
      <c r="Z34" s="6">
        <v>503600</v>
      </c>
      <c r="AA34" s="54">
        <f t="shared" si="30"/>
        <v>503600</v>
      </c>
      <c r="AB34" s="6">
        <v>503500</v>
      </c>
      <c r="AC34" s="76"/>
      <c r="AD34" s="66"/>
      <c r="AE34" s="15"/>
    </row>
    <row r="35" spans="1:31" x14ac:dyDescent="0.2">
      <c r="B35" s="7" t="s">
        <v>6</v>
      </c>
      <c r="C35" s="6">
        <v>251800</v>
      </c>
      <c r="D35" s="15">
        <v>253600</v>
      </c>
      <c r="E35" s="15">
        <v>255400</v>
      </c>
      <c r="F35" s="15">
        <v>259300</v>
      </c>
      <c r="G35" s="54">
        <f t="shared" si="19"/>
        <v>259300</v>
      </c>
      <c r="H35" s="6">
        <v>265200</v>
      </c>
      <c r="I35" s="6">
        <v>306500</v>
      </c>
      <c r="J35" s="6">
        <v>308600</v>
      </c>
      <c r="K35" s="6">
        <v>312600</v>
      </c>
      <c r="L35" s="54">
        <f t="shared" si="21"/>
        <v>312600</v>
      </c>
      <c r="M35" s="6">
        <v>314400</v>
      </c>
      <c r="N35" s="6">
        <v>316900</v>
      </c>
      <c r="O35" s="6">
        <v>320300</v>
      </c>
      <c r="P35" s="6">
        <v>327300</v>
      </c>
      <c r="Q35" s="54">
        <f t="shared" si="24"/>
        <v>327300</v>
      </c>
      <c r="R35" s="6">
        <v>319400</v>
      </c>
      <c r="S35" s="6">
        <v>316400</v>
      </c>
      <c r="T35" s="6">
        <v>320100</v>
      </c>
      <c r="U35" s="6">
        <v>330300</v>
      </c>
      <c r="V35" s="54">
        <f t="shared" si="27"/>
        <v>330300</v>
      </c>
      <c r="W35" s="6">
        <v>332600</v>
      </c>
      <c r="X35" s="6">
        <v>341400</v>
      </c>
      <c r="Y35" s="6">
        <v>431900</v>
      </c>
      <c r="Z35" s="6">
        <v>444000</v>
      </c>
      <c r="AA35" s="54">
        <f t="shared" si="30"/>
        <v>444000</v>
      </c>
      <c r="AB35" s="6">
        <v>446600</v>
      </c>
      <c r="AC35" s="76"/>
      <c r="AD35" s="66"/>
      <c r="AE35" s="15"/>
    </row>
    <row r="36" spans="1:31" x14ac:dyDescent="0.2">
      <c r="A36" s="19" t="s">
        <v>9</v>
      </c>
      <c r="B36" s="25"/>
      <c r="C36" s="27">
        <f>C37+C38</f>
        <v>209500</v>
      </c>
      <c r="D36" s="27">
        <f>D37+D38</f>
        <v>205200</v>
      </c>
      <c r="E36" s="27">
        <f>E37+E38</f>
        <v>200700</v>
      </c>
      <c r="F36" s="27">
        <f>F37+F38</f>
        <v>182000</v>
      </c>
      <c r="G36" s="53">
        <f t="shared" si="19"/>
        <v>182000</v>
      </c>
      <c r="H36" s="27">
        <f t="shared" ref="H36:M36" si="40">H37+H38</f>
        <v>177500</v>
      </c>
      <c r="I36" s="27">
        <f t="shared" si="40"/>
        <v>193200</v>
      </c>
      <c r="J36" s="27">
        <f t="shared" si="40"/>
        <v>189500</v>
      </c>
      <c r="K36" s="27">
        <f t="shared" si="40"/>
        <v>184200</v>
      </c>
      <c r="L36" s="53">
        <f t="shared" si="21"/>
        <v>184200</v>
      </c>
      <c r="M36" s="27">
        <f t="shared" si="40"/>
        <v>182500</v>
      </c>
      <c r="N36" s="27">
        <f t="shared" ref="N36:O36" si="41">N37+N38</f>
        <v>177800</v>
      </c>
      <c r="O36" s="27">
        <f t="shared" si="41"/>
        <v>173600</v>
      </c>
      <c r="P36" s="27">
        <f t="shared" ref="P36" si="42">P37+P38</f>
        <v>168700</v>
      </c>
      <c r="Q36" s="53">
        <f t="shared" si="24"/>
        <v>168700</v>
      </c>
      <c r="R36" s="27">
        <f t="shared" ref="R36:S36" si="43">R37+R38</f>
        <v>164900</v>
      </c>
      <c r="S36" s="27">
        <f t="shared" si="43"/>
        <v>160500</v>
      </c>
      <c r="T36" s="27">
        <f t="shared" ref="T36:U36" si="44">T37+T38</f>
        <v>159800</v>
      </c>
      <c r="U36" s="27">
        <f t="shared" si="44"/>
        <v>155800</v>
      </c>
      <c r="V36" s="53">
        <f t="shared" si="27"/>
        <v>155800</v>
      </c>
      <c r="W36" s="27">
        <f t="shared" ref="W36:X36" si="45">W37+W38</f>
        <v>151100</v>
      </c>
      <c r="X36" s="27">
        <f t="shared" si="45"/>
        <v>147200</v>
      </c>
      <c r="Y36" s="27">
        <f t="shared" ref="Y36:Z36" si="46">Y37+Y38</f>
        <v>163500</v>
      </c>
      <c r="Z36" s="27">
        <f t="shared" si="46"/>
        <v>159500</v>
      </c>
      <c r="AA36" s="53">
        <f t="shared" si="30"/>
        <v>159500</v>
      </c>
      <c r="AB36" s="27">
        <f t="shared" ref="AB36" si="47">AB37+AB38</f>
        <v>155800</v>
      </c>
      <c r="AC36" s="76"/>
      <c r="AD36" s="66"/>
    </row>
    <row r="37" spans="1:31" x14ac:dyDescent="0.2">
      <c r="B37" s="7" t="s">
        <v>4</v>
      </c>
      <c r="C37" s="6">
        <v>114300</v>
      </c>
      <c r="D37" s="15">
        <v>111600</v>
      </c>
      <c r="E37" s="15">
        <v>109100</v>
      </c>
      <c r="F37" s="15">
        <v>92000</v>
      </c>
      <c r="G37" s="54">
        <f t="shared" si="19"/>
        <v>92000</v>
      </c>
      <c r="H37" s="6">
        <v>88600</v>
      </c>
      <c r="I37" s="6">
        <v>95300</v>
      </c>
      <c r="J37" s="6">
        <v>92900</v>
      </c>
      <c r="K37" s="6">
        <v>89700</v>
      </c>
      <c r="L37" s="54">
        <f t="shared" si="21"/>
        <v>89700</v>
      </c>
      <c r="M37" s="6">
        <v>87100</v>
      </c>
      <c r="N37" s="6">
        <v>84200</v>
      </c>
      <c r="O37" s="6">
        <v>81600</v>
      </c>
      <c r="P37" s="6">
        <v>78700</v>
      </c>
      <c r="Q37" s="54">
        <f t="shared" si="24"/>
        <v>78700</v>
      </c>
      <c r="R37" s="6">
        <v>75200</v>
      </c>
      <c r="S37" s="6">
        <v>72400</v>
      </c>
      <c r="T37" s="6">
        <v>73200</v>
      </c>
      <c r="U37" s="6">
        <v>70300</v>
      </c>
      <c r="V37" s="54">
        <f t="shared" si="27"/>
        <v>70300</v>
      </c>
      <c r="W37" s="6">
        <v>67400</v>
      </c>
      <c r="X37" s="6">
        <v>64600</v>
      </c>
      <c r="Y37" s="6">
        <v>70500</v>
      </c>
      <c r="Z37" s="6">
        <v>68200</v>
      </c>
      <c r="AA37" s="54">
        <f t="shared" si="30"/>
        <v>68200</v>
      </c>
      <c r="AB37" s="6">
        <v>65800</v>
      </c>
      <c r="AC37" s="76"/>
      <c r="AD37" s="66"/>
      <c r="AE37" s="15"/>
    </row>
    <row r="38" spans="1:31" x14ac:dyDescent="0.2">
      <c r="B38" s="7" t="s">
        <v>5</v>
      </c>
      <c r="C38" s="6">
        <v>95200</v>
      </c>
      <c r="D38" s="15">
        <v>93600</v>
      </c>
      <c r="E38" s="15">
        <v>91600</v>
      </c>
      <c r="F38" s="15">
        <v>90000</v>
      </c>
      <c r="G38" s="54">
        <f t="shared" si="19"/>
        <v>90000</v>
      </c>
      <c r="H38" s="6">
        <v>88900</v>
      </c>
      <c r="I38" s="6">
        <v>97900</v>
      </c>
      <c r="J38" s="6">
        <v>96600</v>
      </c>
      <c r="K38" s="6">
        <v>94500</v>
      </c>
      <c r="L38" s="54">
        <f t="shared" si="21"/>
        <v>94500</v>
      </c>
      <c r="M38" s="6">
        <v>95400</v>
      </c>
      <c r="N38" s="6">
        <v>93600</v>
      </c>
      <c r="O38" s="6">
        <v>92000</v>
      </c>
      <c r="P38" s="6">
        <v>90000</v>
      </c>
      <c r="Q38" s="54">
        <f t="shared" si="24"/>
        <v>90000</v>
      </c>
      <c r="R38" s="6">
        <v>89700</v>
      </c>
      <c r="S38" s="6">
        <v>88100</v>
      </c>
      <c r="T38" s="6">
        <v>86600</v>
      </c>
      <c r="U38" s="6">
        <v>85500</v>
      </c>
      <c r="V38" s="54">
        <f t="shared" si="27"/>
        <v>85500</v>
      </c>
      <c r="W38" s="6">
        <v>83700</v>
      </c>
      <c r="X38" s="6">
        <v>82600</v>
      </c>
      <c r="Y38" s="6">
        <v>93000</v>
      </c>
      <c r="Z38" s="6">
        <v>91300</v>
      </c>
      <c r="AA38" s="54">
        <f t="shared" si="30"/>
        <v>91300</v>
      </c>
      <c r="AB38" s="6">
        <v>90000</v>
      </c>
      <c r="AC38" s="76"/>
      <c r="AD38" s="66"/>
      <c r="AE38" s="15"/>
    </row>
    <row r="39" spans="1:31" ht="13.5" customHeight="1" x14ac:dyDescent="0.25">
      <c r="A39" s="8" t="s">
        <v>11</v>
      </c>
      <c r="B39" s="10"/>
      <c r="C39" s="10"/>
      <c r="D39" s="10"/>
      <c r="E39" s="10"/>
      <c r="F39" s="10"/>
      <c r="G39" s="44"/>
      <c r="H39" s="10"/>
      <c r="I39" s="10"/>
      <c r="J39" s="10"/>
      <c r="K39" s="10"/>
      <c r="L39" s="44"/>
      <c r="M39" s="10"/>
      <c r="N39" s="10"/>
      <c r="O39" s="10"/>
      <c r="P39" s="10"/>
      <c r="Q39" s="44"/>
      <c r="R39" s="10"/>
      <c r="S39" s="10"/>
      <c r="T39" s="10"/>
      <c r="U39" s="10"/>
      <c r="V39" s="44"/>
      <c r="W39" s="10"/>
      <c r="X39" s="10"/>
      <c r="Y39" s="10"/>
      <c r="Z39" s="10"/>
      <c r="AA39" s="44"/>
      <c r="AB39" s="10"/>
      <c r="AC39" s="76"/>
      <c r="AD39" s="66"/>
    </row>
    <row r="40" spans="1:31" x14ac:dyDescent="0.2">
      <c r="A40" s="19" t="s">
        <v>10</v>
      </c>
      <c r="C40" s="26">
        <f>C8</f>
        <v>4408700</v>
      </c>
      <c r="D40" s="26">
        <f>D8</f>
        <v>4530200</v>
      </c>
      <c r="E40" s="26">
        <f>E8</f>
        <v>4636000</v>
      </c>
      <c r="F40" s="26">
        <f>F8</f>
        <v>4640800</v>
      </c>
      <c r="G40" s="52">
        <f t="shared" ref="G40:G46" si="48">F40</f>
        <v>4640800</v>
      </c>
      <c r="H40" s="26">
        <f t="shared" ref="H40:O40" si="49">H8</f>
        <v>4636200</v>
      </c>
      <c r="I40" s="26">
        <f t="shared" si="49"/>
        <v>4663400</v>
      </c>
      <c r="J40" s="26">
        <f t="shared" si="49"/>
        <v>4713200</v>
      </c>
      <c r="K40" s="26">
        <f t="shared" si="49"/>
        <v>4690600</v>
      </c>
      <c r="L40" s="52">
        <f t="shared" ref="L40:L46" si="50">K40</f>
        <v>4690600</v>
      </c>
      <c r="M40" s="26">
        <f t="shared" si="49"/>
        <v>4694800</v>
      </c>
      <c r="N40" s="26">
        <f t="shared" si="49"/>
        <v>4706300</v>
      </c>
      <c r="O40" s="26">
        <f t="shared" si="49"/>
        <v>4750000</v>
      </c>
      <c r="P40" s="26">
        <f t="shared" ref="P40" si="51">P8</f>
        <v>4723500</v>
      </c>
      <c r="Q40" s="52">
        <f t="shared" ref="Q40:Q46" si="52">P40</f>
        <v>4723500</v>
      </c>
      <c r="R40" s="26">
        <f t="shared" ref="R40:S40" si="53">R8</f>
        <v>4676900</v>
      </c>
      <c r="S40" s="26">
        <f t="shared" si="53"/>
        <v>4702100</v>
      </c>
      <c r="T40" s="26">
        <f t="shared" ref="T40:U40" si="54">T8</f>
        <v>4749000</v>
      </c>
      <c r="U40" s="26">
        <f t="shared" si="54"/>
        <v>4740300</v>
      </c>
      <c r="V40" s="52">
        <f t="shared" ref="V40:V46" si="55">U40</f>
        <v>4740300</v>
      </c>
      <c r="W40" s="26">
        <f t="shared" ref="W40:X40" si="56">W8</f>
        <v>4724300</v>
      </c>
      <c r="X40" s="26">
        <f t="shared" si="56"/>
        <v>4730900</v>
      </c>
      <c r="Y40" s="26">
        <f t="shared" ref="Y40:Z40" si="57">Y8</f>
        <v>4731300</v>
      </c>
      <c r="Z40" s="26">
        <f t="shared" si="57"/>
        <v>4694700</v>
      </c>
      <c r="AA40" s="52">
        <f t="shared" ref="AA40:AA46" si="58">Z40</f>
        <v>4694700</v>
      </c>
      <c r="AB40" s="26">
        <f t="shared" ref="AB40" si="59">AB8</f>
        <v>4670900</v>
      </c>
      <c r="AC40" s="76"/>
      <c r="AD40" s="66"/>
    </row>
    <row r="41" spans="1:31" x14ac:dyDescent="0.2">
      <c r="A41" s="19"/>
      <c r="B41" s="14" t="s">
        <v>2</v>
      </c>
      <c r="C41" s="6">
        <f t="shared" ref="C41:R41" si="60">C9+C11</f>
        <v>3830800</v>
      </c>
      <c r="D41" s="6">
        <f t="shared" si="60"/>
        <v>3932800</v>
      </c>
      <c r="E41" s="6">
        <f t="shared" si="60"/>
        <v>4011700</v>
      </c>
      <c r="F41" s="6">
        <f t="shared" si="60"/>
        <v>4001900</v>
      </c>
      <c r="G41" s="54">
        <f t="shared" si="60"/>
        <v>4001900</v>
      </c>
      <c r="H41" s="6">
        <f t="shared" si="60"/>
        <v>4001200</v>
      </c>
      <c r="I41" s="6">
        <f t="shared" si="60"/>
        <v>4023100</v>
      </c>
      <c r="J41" s="6">
        <f t="shared" si="60"/>
        <v>4062800</v>
      </c>
      <c r="K41" s="6">
        <f t="shared" si="60"/>
        <v>4034800</v>
      </c>
      <c r="L41" s="54">
        <f t="shared" si="60"/>
        <v>4034800</v>
      </c>
      <c r="M41" s="6">
        <f t="shared" si="60"/>
        <v>4049300</v>
      </c>
      <c r="N41" s="6">
        <f t="shared" si="60"/>
        <v>4058900</v>
      </c>
      <c r="O41" s="6">
        <f t="shared" si="60"/>
        <v>4088600</v>
      </c>
      <c r="P41" s="6">
        <f t="shared" si="60"/>
        <v>4056300</v>
      </c>
      <c r="Q41" s="54">
        <f t="shared" si="60"/>
        <v>4056300</v>
      </c>
      <c r="R41" s="6">
        <f t="shared" si="60"/>
        <v>4012800</v>
      </c>
      <c r="S41" s="6">
        <f t="shared" ref="S41:T41" si="61">S9+S11</f>
        <v>4036200</v>
      </c>
      <c r="T41" s="6">
        <f t="shared" si="61"/>
        <v>4079200</v>
      </c>
      <c r="U41" s="6">
        <f t="shared" ref="U41:W41" si="62">U9+U11</f>
        <v>4072400</v>
      </c>
      <c r="V41" s="54">
        <f t="shared" si="62"/>
        <v>4072400</v>
      </c>
      <c r="W41" s="6">
        <f t="shared" si="62"/>
        <v>4065700</v>
      </c>
      <c r="X41" s="6">
        <f t="shared" ref="X41:Y41" si="63">X9+X11</f>
        <v>4075700</v>
      </c>
      <c r="Y41" s="6">
        <f t="shared" si="63"/>
        <v>4069100</v>
      </c>
      <c r="Z41" s="6">
        <f t="shared" ref="Z41:AB41" si="64">Z9+Z11</f>
        <v>4036900</v>
      </c>
      <c r="AA41" s="54">
        <f t="shared" si="64"/>
        <v>4036900</v>
      </c>
      <c r="AB41" s="6">
        <f t="shared" si="64"/>
        <v>4019200</v>
      </c>
      <c r="AC41" s="76"/>
      <c r="AD41" s="66"/>
    </row>
    <row r="42" spans="1:31" x14ac:dyDescent="0.2">
      <c r="A42" s="19"/>
      <c r="B42" s="14" t="s">
        <v>3</v>
      </c>
      <c r="C42" s="6">
        <f t="shared" ref="C42:R42" si="65">C10+C12</f>
        <v>577900</v>
      </c>
      <c r="D42" s="6">
        <f t="shared" si="65"/>
        <v>597400</v>
      </c>
      <c r="E42" s="6">
        <f t="shared" si="65"/>
        <v>624300</v>
      </c>
      <c r="F42" s="6">
        <f t="shared" si="65"/>
        <v>638900</v>
      </c>
      <c r="G42" s="54">
        <f t="shared" si="65"/>
        <v>638900</v>
      </c>
      <c r="H42" s="6">
        <f t="shared" si="65"/>
        <v>635000</v>
      </c>
      <c r="I42" s="6">
        <f t="shared" si="65"/>
        <v>640300</v>
      </c>
      <c r="J42" s="6">
        <f t="shared" si="65"/>
        <v>650400</v>
      </c>
      <c r="K42" s="6">
        <f t="shared" si="65"/>
        <v>655800</v>
      </c>
      <c r="L42" s="54">
        <f t="shared" si="65"/>
        <v>655800</v>
      </c>
      <c r="M42" s="6">
        <f t="shared" si="65"/>
        <v>645500</v>
      </c>
      <c r="N42" s="6">
        <f t="shared" si="65"/>
        <v>647400</v>
      </c>
      <c r="O42" s="6">
        <f t="shared" si="65"/>
        <v>661400</v>
      </c>
      <c r="P42" s="6">
        <f t="shared" si="65"/>
        <v>667200</v>
      </c>
      <c r="Q42" s="54">
        <f t="shared" si="65"/>
        <v>667200</v>
      </c>
      <c r="R42" s="6">
        <f t="shared" si="65"/>
        <v>664100</v>
      </c>
      <c r="S42" s="6">
        <f t="shared" ref="S42:T42" si="66">S10+S12</f>
        <v>665900</v>
      </c>
      <c r="T42" s="6">
        <f t="shared" si="66"/>
        <v>669800</v>
      </c>
      <c r="U42" s="6">
        <f t="shared" ref="U42:W42" si="67">U10+U12</f>
        <v>667900</v>
      </c>
      <c r="V42" s="54">
        <f t="shared" si="67"/>
        <v>667900</v>
      </c>
      <c r="W42" s="6">
        <f t="shared" si="67"/>
        <v>658600</v>
      </c>
      <c r="X42" s="6">
        <f t="shared" ref="X42:Y42" si="68">X10+X12</f>
        <v>655200</v>
      </c>
      <c r="Y42" s="6">
        <f t="shared" si="68"/>
        <v>662200</v>
      </c>
      <c r="Z42" s="6">
        <f t="shared" ref="Z42:AB42" si="69">Z10+Z12</f>
        <v>657800</v>
      </c>
      <c r="AA42" s="54">
        <f t="shared" si="69"/>
        <v>657800</v>
      </c>
      <c r="AB42" s="6">
        <f t="shared" si="69"/>
        <v>651700</v>
      </c>
      <c r="AC42" s="76"/>
      <c r="AD42" s="66"/>
    </row>
    <row r="43" spans="1:31" x14ac:dyDescent="0.2">
      <c r="A43" s="19" t="s">
        <v>76</v>
      </c>
      <c r="C43" s="26">
        <f>C31</f>
        <v>1025500</v>
      </c>
      <c r="D43" s="26">
        <f>D31</f>
        <v>1021700</v>
      </c>
      <c r="E43" s="26">
        <f>E31</f>
        <v>1021900</v>
      </c>
      <c r="F43" s="26">
        <f>F31</f>
        <v>998300</v>
      </c>
      <c r="G43" s="52">
        <f t="shared" si="48"/>
        <v>998300</v>
      </c>
      <c r="H43" s="26">
        <f t="shared" ref="H43:M43" si="70">H31</f>
        <v>994200</v>
      </c>
      <c r="I43" s="26">
        <f t="shared" si="70"/>
        <v>1125100</v>
      </c>
      <c r="J43" s="26">
        <f t="shared" si="70"/>
        <v>1118000</v>
      </c>
      <c r="K43" s="26">
        <f t="shared" si="70"/>
        <v>1112600</v>
      </c>
      <c r="L43" s="52">
        <f t="shared" si="50"/>
        <v>1112600</v>
      </c>
      <c r="M43" s="26">
        <f t="shared" si="70"/>
        <v>1100900</v>
      </c>
      <c r="N43" s="26">
        <f t="shared" ref="N43:O43" si="71">N31</f>
        <v>1091100</v>
      </c>
      <c r="O43" s="26">
        <f t="shared" si="71"/>
        <v>1082600</v>
      </c>
      <c r="P43" s="26">
        <f t="shared" ref="P43" si="72">P31</f>
        <v>1081400</v>
      </c>
      <c r="Q43" s="52">
        <f t="shared" si="52"/>
        <v>1081400</v>
      </c>
      <c r="R43" s="26">
        <f t="shared" ref="R43:S43" si="73">R31</f>
        <v>1054300</v>
      </c>
      <c r="S43" s="26">
        <f t="shared" si="73"/>
        <v>1037900</v>
      </c>
      <c r="T43" s="26">
        <f t="shared" ref="T43:U43" si="74">T31</f>
        <v>1025200</v>
      </c>
      <c r="U43" s="26">
        <f t="shared" si="74"/>
        <v>1025800</v>
      </c>
      <c r="V43" s="52">
        <f t="shared" si="55"/>
        <v>1025800</v>
      </c>
      <c r="W43" s="26">
        <f t="shared" ref="W43:X43" si="75">W31</f>
        <v>1012500</v>
      </c>
      <c r="X43" s="26">
        <f t="shared" si="75"/>
        <v>1018800</v>
      </c>
      <c r="Y43" s="26">
        <f t="shared" ref="Y43:Z43" si="76">Y31</f>
        <v>1198200</v>
      </c>
      <c r="Z43" s="26">
        <f t="shared" si="76"/>
        <v>1208000</v>
      </c>
      <c r="AA43" s="52">
        <f t="shared" si="58"/>
        <v>1208000</v>
      </c>
      <c r="AB43" s="26">
        <f t="shared" ref="AB43" si="77">AB31</f>
        <v>1202300</v>
      </c>
      <c r="AC43" s="76"/>
      <c r="AD43" s="66"/>
    </row>
    <row r="44" spans="1:31" x14ac:dyDescent="0.2">
      <c r="B44" s="7" t="s">
        <v>4</v>
      </c>
      <c r="C44" s="15">
        <f t="shared" ref="C44:D44" si="78">C33+C37</f>
        <v>285200</v>
      </c>
      <c r="D44" s="15">
        <f t="shared" si="78"/>
        <v>276700</v>
      </c>
      <c r="E44" s="15">
        <f t="shared" ref="E44:F44" si="79">E33+E37</f>
        <v>268500</v>
      </c>
      <c r="F44" s="15">
        <f t="shared" si="79"/>
        <v>233900</v>
      </c>
      <c r="G44" s="55">
        <f t="shared" si="48"/>
        <v>233900</v>
      </c>
      <c r="H44" s="15">
        <f t="shared" ref="H44:I44" si="80">H33+H37</f>
        <v>220300</v>
      </c>
      <c r="I44" s="15">
        <f t="shared" si="80"/>
        <v>251600</v>
      </c>
      <c r="J44" s="15">
        <f t="shared" ref="J44:K44" si="81">J33+J37</f>
        <v>243700</v>
      </c>
      <c r="K44" s="15">
        <f t="shared" si="81"/>
        <v>234300</v>
      </c>
      <c r="L44" s="55">
        <f t="shared" si="50"/>
        <v>234300</v>
      </c>
      <c r="M44" s="15">
        <f t="shared" ref="M44" si="82">M33+M37</f>
        <v>222600</v>
      </c>
      <c r="N44" s="15">
        <f t="shared" ref="N44:O44" si="83">N33+N37</f>
        <v>213300</v>
      </c>
      <c r="O44" s="15">
        <f t="shared" si="83"/>
        <v>205000</v>
      </c>
      <c r="P44" s="15">
        <f t="shared" ref="P44" si="84">P33+P37</f>
        <v>196700</v>
      </c>
      <c r="Q44" s="55">
        <f t="shared" si="52"/>
        <v>196700</v>
      </c>
      <c r="R44" s="15">
        <f t="shared" ref="R44:S45" si="85">R33+R37</f>
        <v>184400</v>
      </c>
      <c r="S44" s="15">
        <f t="shared" si="85"/>
        <v>176500</v>
      </c>
      <c r="T44" s="15">
        <f t="shared" ref="T44:U44" si="86">T33+T37</f>
        <v>169000</v>
      </c>
      <c r="U44" s="15">
        <f t="shared" si="86"/>
        <v>161600</v>
      </c>
      <c r="V44" s="55">
        <f t="shared" si="55"/>
        <v>161600</v>
      </c>
      <c r="W44" s="15">
        <f t="shared" ref="W44:X44" si="87">W33+W37</f>
        <v>151300</v>
      </c>
      <c r="X44" s="15">
        <f t="shared" si="87"/>
        <v>144400</v>
      </c>
      <c r="Y44" s="15">
        <f t="shared" ref="Y44:Z44" si="88">Y33+Y37</f>
        <v>174800</v>
      </c>
      <c r="Z44" s="15">
        <f t="shared" si="88"/>
        <v>169100</v>
      </c>
      <c r="AA44" s="55">
        <f t="shared" si="58"/>
        <v>169100</v>
      </c>
      <c r="AB44" s="15">
        <f t="shared" ref="AB44" si="89">AB33+AB37</f>
        <v>162200</v>
      </c>
      <c r="AC44" s="76"/>
      <c r="AD44" s="66"/>
    </row>
    <row r="45" spans="1:31" x14ac:dyDescent="0.2">
      <c r="B45" s="7" t="s">
        <v>77</v>
      </c>
      <c r="C45" s="15">
        <f t="shared" ref="C45:D45" si="90">C34+C38</f>
        <v>488500</v>
      </c>
      <c r="D45" s="15">
        <f t="shared" si="90"/>
        <v>491400</v>
      </c>
      <c r="E45" s="15">
        <f t="shared" ref="E45:F45" si="91">E34+E38</f>
        <v>498000</v>
      </c>
      <c r="F45" s="15">
        <f t="shared" si="91"/>
        <v>505100</v>
      </c>
      <c r="G45" s="55">
        <f t="shared" si="48"/>
        <v>505100</v>
      </c>
      <c r="H45" s="15">
        <f t="shared" ref="H45:I45" si="92">H34+H38</f>
        <v>508700</v>
      </c>
      <c r="I45" s="15">
        <f t="shared" si="92"/>
        <v>567000</v>
      </c>
      <c r="J45" s="15">
        <f t="shared" ref="J45:K45" si="93">J34+J38</f>
        <v>565700</v>
      </c>
      <c r="K45" s="15">
        <f t="shared" si="93"/>
        <v>565700</v>
      </c>
      <c r="L45" s="55">
        <f t="shared" si="50"/>
        <v>565700</v>
      </c>
      <c r="M45" s="15">
        <f t="shared" ref="M45" si="94">M34+M38</f>
        <v>563900</v>
      </c>
      <c r="N45" s="15">
        <f t="shared" ref="N45:O45" si="95">N34+N38</f>
        <v>560900</v>
      </c>
      <c r="O45" s="15">
        <f t="shared" si="95"/>
        <v>557300</v>
      </c>
      <c r="P45" s="15">
        <f t="shared" ref="P45" si="96">P34+P38</f>
        <v>557400</v>
      </c>
      <c r="Q45" s="55">
        <f t="shared" si="52"/>
        <v>557400</v>
      </c>
      <c r="R45" s="15">
        <f t="shared" si="85"/>
        <v>550500</v>
      </c>
      <c r="S45" s="15">
        <f t="shared" si="85"/>
        <v>545000</v>
      </c>
      <c r="T45" s="15">
        <f t="shared" ref="T45:U45" si="97">T34+T38</f>
        <v>536100</v>
      </c>
      <c r="U45" s="15">
        <f t="shared" si="97"/>
        <v>533900</v>
      </c>
      <c r="V45" s="55">
        <f t="shared" si="55"/>
        <v>533900</v>
      </c>
      <c r="W45" s="15">
        <f t="shared" ref="W45:X45" si="98">W34+W38</f>
        <v>528600</v>
      </c>
      <c r="X45" s="15">
        <f t="shared" si="98"/>
        <v>533000</v>
      </c>
      <c r="Y45" s="15">
        <f t="shared" ref="Y45:Z45" si="99">Y34+Y38</f>
        <v>591500</v>
      </c>
      <c r="Z45" s="15">
        <f t="shared" si="99"/>
        <v>594900</v>
      </c>
      <c r="AA45" s="55">
        <f t="shared" si="58"/>
        <v>594900</v>
      </c>
      <c r="AB45" s="15">
        <f t="shared" ref="AB45" si="100">AB34+AB38</f>
        <v>593500</v>
      </c>
      <c r="AC45" s="76"/>
      <c r="AD45" s="66"/>
    </row>
    <row r="46" spans="1:31" x14ac:dyDescent="0.2">
      <c r="B46" s="7" t="s">
        <v>6</v>
      </c>
      <c r="C46" s="15">
        <f>C35</f>
        <v>251800</v>
      </c>
      <c r="D46" s="15">
        <f>D35</f>
        <v>253600</v>
      </c>
      <c r="E46" s="15">
        <f>E35</f>
        <v>255400</v>
      </c>
      <c r="F46" s="15">
        <f>F35</f>
        <v>259300</v>
      </c>
      <c r="G46" s="56">
        <f t="shared" si="48"/>
        <v>259300</v>
      </c>
      <c r="H46" s="15">
        <f t="shared" ref="H46:M46" si="101">H35</f>
        <v>265200</v>
      </c>
      <c r="I46" s="15">
        <f t="shared" si="101"/>
        <v>306500</v>
      </c>
      <c r="J46" s="15">
        <f t="shared" si="101"/>
        <v>308600</v>
      </c>
      <c r="K46" s="15">
        <f t="shared" si="101"/>
        <v>312600</v>
      </c>
      <c r="L46" s="56">
        <f t="shared" si="50"/>
        <v>312600</v>
      </c>
      <c r="M46" s="15">
        <f t="shared" si="101"/>
        <v>314400</v>
      </c>
      <c r="N46" s="15">
        <f t="shared" ref="N46:O46" si="102">N35</f>
        <v>316900</v>
      </c>
      <c r="O46" s="15">
        <f t="shared" si="102"/>
        <v>320300</v>
      </c>
      <c r="P46" s="15">
        <f t="shared" ref="P46" si="103">P35</f>
        <v>327300</v>
      </c>
      <c r="Q46" s="56">
        <f t="shared" si="52"/>
        <v>327300</v>
      </c>
      <c r="R46" s="15">
        <f t="shared" ref="R46:S46" si="104">R35</f>
        <v>319400</v>
      </c>
      <c r="S46" s="15">
        <f t="shared" si="104"/>
        <v>316400</v>
      </c>
      <c r="T46" s="15">
        <f t="shared" ref="T46:U46" si="105">T35</f>
        <v>320100</v>
      </c>
      <c r="U46" s="15">
        <f t="shared" si="105"/>
        <v>330300</v>
      </c>
      <c r="V46" s="56">
        <f t="shared" si="55"/>
        <v>330300</v>
      </c>
      <c r="W46" s="15">
        <f t="shared" ref="W46:X46" si="106">W35</f>
        <v>332600</v>
      </c>
      <c r="X46" s="15">
        <f t="shared" si="106"/>
        <v>341400</v>
      </c>
      <c r="Y46" s="15">
        <f t="shared" ref="Y46:Z46" si="107">Y35</f>
        <v>431900</v>
      </c>
      <c r="Z46" s="15">
        <f t="shared" si="107"/>
        <v>444000</v>
      </c>
      <c r="AA46" s="56">
        <f t="shared" si="58"/>
        <v>444000</v>
      </c>
      <c r="AB46" s="15">
        <f t="shared" ref="AB46" si="108">AB35</f>
        <v>446600</v>
      </c>
      <c r="AC46" s="76"/>
      <c r="AD46" s="66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R47" s="2"/>
      <c r="S47" s="2"/>
      <c r="T47" s="2"/>
      <c r="U47" s="2"/>
      <c r="W47" s="2"/>
      <c r="X47" s="2"/>
      <c r="Y47" s="2"/>
      <c r="Z47" s="2"/>
      <c r="AB47" s="2"/>
    </row>
    <row r="48" spans="1:31" ht="13.5" x14ac:dyDescent="0.2">
      <c r="A48" s="1" t="s">
        <v>78</v>
      </c>
      <c r="C48" s="15"/>
      <c r="D48" s="15"/>
      <c r="E48" s="15"/>
      <c r="F48" s="15"/>
      <c r="G48" s="15"/>
      <c r="H48" s="15"/>
      <c r="I48" s="17"/>
      <c r="J48" s="17"/>
      <c r="K48" s="17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13.5" x14ac:dyDescent="0.2">
      <c r="A49" s="1" t="s">
        <v>79</v>
      </c>
      <c r="B49" s="7"/>
      <c r="C49" s="15"/>
      <c r="D49" s="15"/>
      <c r="E49" s="15"/>
      <c r="F49" s="15">
        <f>F5+E5+D5+C5</f>
        <v>659.2</v>
      </c>
      <c r="G49" s="15"/>
      <c r="H49" s="15"/>
      <c r="I49" s="15"/>
      <c r="J49" s="15"/>
      <c r="K49" s="15"/>
      <c r="L49" s="15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1"/>
      <c r="X49" s="41"/>
      <c r="Y49" s="41"/>
      <c r="Z49" s="41"/>
      <c r="AA49" s="66"/>
      <c r="AB49" s="41"/>
    </row>
    <row r="50" spans="1:28" x14ac:dyDescent="0.2">
      <c r="B50" s="2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5"/>
      <c r="Y50" s="15"/>
      <c r="Z50" s="15"/>
      <c r="AB50" s="15"/>
    </row>
    <row r="51" spans="1:28" x14ac:dyDescent="0.2">
      <c r="B51" s="7"/>
      <c r="C51" s="15"/>
      <c r="D51" s="15"/>
      <c r="E51" s="15"/>
      <c r="F51" s="15"/>
      <c r="G51" s="15"/>
      <c r="H51" s="15"/>
      <c r="I51" s="15"/>
      <c r="J51" s="15"/>
      <c r="K51" s="15"/>
      <c r="M51" s="15"/>
      <c r="N51" s="15"/>
      <c r="O51" s="15"/>
      <c r="P51" s="15"/>
      <c r="R51" s="22"/>
      <c r="S51" s="22"/>
      <c r="T51" s="22"/>
      <c r="U51" s="22"/>
      <c r="W51" s="22"/>
      <c r="X51" s="22"/>
      <c r="Y51" s="22"/>
      <c r="Z51" s="22"/>
      <c r="AB51" s="22"/>
    </row>
    <row r="52" spans="1:28" x14ac:dyDescent="0.2">
      <c r="B52" s="7"/>
      <c r="R52" s="17"/>
      <c r="S52" s="17"/>
      <c r="T52" s="17"/>
      <c r="U52" s="17"/>
      <c r="W52" s="17"/>
      <c r="X52" s="17"/>
      <c r="Y52" s="17"/>
      <c r="Z52" s="17"/>
      <c r="AB52" s="17"/>
    </row>
    <row r="53" spans="1:28" x14ac:dyDescent="0.2">
      <c r="B53" s="7"/>
      <c r="G53" s="15"/>
      <c r="R53" s="17"/>
      <c r="S53" s="17"/>
      <c r="T53" s="17"/>
      <c r="U53" s="17"/>
      <c r="W53" s="17"/>
      <c r="X53" s="17"/>
      <c r="Y53" s="17"/>
      <c r="Z53" s="17"/>
      <c r="AB53" s="17"/>
    </row>
    <row r="54" spans="1:28" x14ac:dyDescent="0.2">
      <c r="A54" s="3"/>
    </row>
    <row r="55" spans="1:28" x14ac:dyDescent="0.2">
      <c r="B55" s="7"/>
    </row>
    <row r="56" spans="1:28" x14ac:dyDescent="0.2">
      <c r="B56" s="7"/>
    </row>
    <row r="57" spans="1:28" x14ac:dyDescent="0.2">
      <c r="B57" s="7"/>
    </row>
  </sheetData>
  <pageMargins left="0.25" right="0.25" top="0.75" bottom="0.75" header="0.3" footer="0.3"/>
  <pageSetup paperSize="9" scale="81" orientation="landscape" verticalDpi="1200" r:id="rId1"/>
  <ignoredErrors>
    <ignoredError sqref="G31:G32 G36 G40 G43:G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zoomScaleNormal="100" workbookViewId="0">
      <pane ySplit="2" topLeftCell="A3" activePane="bottomLeft" state="frozen"/>
      <selection pane="bottomLeft" activeCell="AB1" sqref="AB1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28" width="10.28515625" style="1" customWidth="1" outlineLevel="1"/>
    <col min="29" max="39" width="10.28515625" style="1" customWidth="1"/>
    <col min="40" max="16384" width="9.140625" style="1"/>
  </cols>
  <sheetData>
    <row r="1" spans="1:32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  <c r="U1" s="65"/>
      <c r="W1" s="2"/>
      <c r="X1" s="2"/>
      <c r="Y1" s="2"/>
      <c r="Z1" s="2"/>
      <c r="AB1" s="2"/>
    </row>
    <row r="2" spans="1:32" s="3" customFormat="1" x14ac:dyDescent="0.2">
      <c r="A2" s="11" t="s">
        <v>0</v>
      </c>
      <c r="B2" s="12"/>
      <c r="C2" s="13" t="s">
        <v>39</v>
      </c>
      <c r="D2" s="13" t="s">
        <v>40</v>
      </c>
      <c r="E2" s="13" t="s">
        <v>41</v>
      </c>
      <c r="F2" s="13" t="s">
        <v>42</v>
      </c>
      <c r="G2" s="43">
        <v>2012</v>
      </c>
      <c r="H2" s="13" t="s">
        <v>43</v>
      </c>
      <c r="I2" s="13" t="s">
        <v>44</v>
      </c>
      <c r="J2" s="13" t="s">
        <v>45</v>
      </c>
      <c r="K2" s="13" t="s">
        <v>47</v>
      </c>
      <c r="L2" s="43">
        <v>2013</v>
      </c>
      <c r="M2" s="13" t="s">
        <v>49</v>
      </c>
      <c r="N2" s="13" t="s">
        <v>50</v>
      </c>
      <c r="O2" s="13" t="s">
        <v>55</v>
      </c>
      <c r="P2" s="13" t="s">
        <v>57</v>
      </c>
      <c r="Q2" s="43">
        <v>2014</v>
      </c>
      <c r="R2" s="13" t="s">
        <v>63</v>
      </c>
      <c r="S2" s="13" t="s">
        <v>68</v>
      </c>
      <c r="T2" s="13" t="s">
        <v>69</v>
      </c>
      <c r="U2" s="13" t="s">
        <v>71</v>
      </c>
      <c r="V2" s="43">
        <v>2015</v>
      </c>
      <c r="W2" s="13" t="s">
        <v>72</v>
      </c>
      <c r="X2" s="13" t="s">
        <v>73</v>
      </c>
      <c r="Y2" s="13" t="s">
        <v>74</v>
      </c>
      <c r="Z2" s="13" t="s">
        <v>80</v>
      </c>
      <c r="AA2" s="43">
        <v>2016</v>
      </c>
      <c r="AB2" s="13" t="s">
        <v>85</v>
      </c>
      <c r="AC2" s="1"/>
      <c r="AD2" s="1"/>
      <c r="AE2" s="1"/>
      <c r="AF2" s="1"/>
    </row>
    <row r="3" spans="1:32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  <c r="Z3" s="10"/>
      <c r="AA3" s="44"/>
      <c r="AB3" s="10"/>
    </row>
    <row r="4" spans="1:32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  <c r="U4" s="18">
        <v>404.3</v>
      </c>
      <c r="V4" s="46">
        <f>R4+S4+T4+U4-1</f>
        <v>1568.5</v>
      </c>
      <c r="W4" s="18">
        <v>390</v>
      </c>
      <c r="X4" s="18">
        <v>393</v>
      </c>
      <c r="Y4" s="18">
        <v>418.7</v>
      </c>
      <c r="Z4" s="18">
        <v>434</v>
      </c>
      <c r="AA4" s="46">
        <f>W4+X4+Y4+Z4</f>
        <v>1635.7</v>
      </c>
      <c r="AB4" s="18">
        <v>415.9</v>
      </c>
      <c r="AC4" s="15"/>
      <c r="AD4" s="66"/>
      <c r="AE4" s="15"/>
      <c r="AF4" s="66"/>
    </row>
    <row r="5" spans="1:32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  <c r="U5" s="21">
        <v>127.7</v>
      </c>
      <c r="V5" s="46">
        <f>R5+S5+T5+U5-1</f>
        <v>531.5</v>
      </c>
      <c r="W5" s="21">
        <v>136.69999999999999</v>
      </c>
      <c r="X5" s="21">
        <v>133.6</v>
      </c>
      <c r="Y5" s="21">
        <v>154</v>
      </c>
      <c r="Z5" s="21">
        <v>138.80000000000001</v>
      </c>
      <c r="AA5" s="46">
        <f>W5+X5+Y5+Z5-0.1</f>
        <v>562.99999999999989</v>
      </c>
      <c r="AB5" s="21">
        <v>143.69999999999999</v>
      </c>
      <c r="AC5" s="15"/>
      <c r="AD5" s="66"/>
      <c r="AE5" s="15"/>
      <c r="AF5" s="66"/>
    </row>
    <row r="6" spans="1:32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:W6" si="4">T5/T4</f>
        <v>0.36628643852978454</v>
      </c>
      <c r="U6" s="30">
        <f t="shared" si="4"/>
        <v>0.3158545634429879</v>
      </c>
      <c r="V6" s="58">
        <f t="shared" si="4"/>
        <v>0.33885878227605992</v>
      </c>
      <c r="W6" s="30">
        <f t="shared" si="4"/>
        <v>0.35051282051282051</v>
      </c>
      <c r="X6" s="30">
        <f t="shared" ref="X6:Y6" si="5">X5/X4</f>
        <v>0.33994910941475825</v>
      </c>
      <c r="Y6" s="30">
        <f t="shared" si="5"/>
        <v>0.36780511105803682</v>
      </c>
      <c r="Z6" s="39">
        <f t="shared" ref="Z6:AB6" si="6">Z5/Z4</f>
        <v>0.31981566820276502</v>
      </c>
      <c r="AA6" s="58">
        <f t="shared" si="6"/>
        <v>0.34419514580913363</v>
      </c>
      <c r="AB6" s="30">
        <f t="shared" si="6"/>
        <v>0.34551574897811971</v>
      </c>
      <c r="AC6" s="1"/>
      <c r="AD6" s="66"/>
      <c r="AE6" s="15"/>
      <c r="AF6" s="66"/>
    </row>
    <row r="7" spans="1:32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  <c r="U7" s="21">
        <f>U5+3.4</f>
        <v>131.1</v>
      </c>
      <c r="V7" s="46">
        <f>R7+S7+T7+U7</f>
        <v>535.9</v>
      </c>
      <c r="W7" s="21">
        <f>W5</f>
        <v>136.69999999999999</v>
      </c>
      <c r="X7" s="21">
        <f>X5</f>
        <v>133.6</v>
      </c>
      <c r="Y7" s="21">
        <f>Y5+1.13</f>
        <v>155.13</v>
      </c>
      <c r="Z7" s="21">
        <f>Z5</f>
        <v>138.80000000000001</v>
      </c>
      <c r="AA7" s="46">
        <f>W7+X7+Y7+Z7</f>
        <v>564.23</v>
      </c>
      <c r="AB7" s="21">
        <f>AB5</f>
        <v>143.69999999999999</v>
      </c>
      <c r="AC7" s="15"/>
      <c r="AD7" s="66"/>
      <c r="AE7" s="15"/>
      <c r="AF7" s="66"/>
    </row>
    <row r="8" spans="1:32" s="31" customFormat="1" ht="12" customHeight="1" x14ac:dyDescent="0.2">
      <c r="A8" s="28"/>
      <c r="B8" s="29" t="s">
        <v>19</v>
      </c>
      <c r="C8" s="30">
        <f t="shared" ref="C8:D8" si="7">C7/C4</f>
        <v>0.31743119266055042</v>
      </c>
      <c r="D8" s="30">
        <f t="shared" si="7"/>
        <v>0.31278890600924503</v>
      </c>
      <c r="E8" s="30">
        <f t="shared" ref="E8:I8" si="8">E7/E4</f>
        <v>0.34703904835790017</v>
      </c>
      <c r="F8" s="30">
        <f t="shared" si="8"/>
        <v>0.31303688731682666</v>
      </c>
      <c r="G8" s="58">
        <f t="shared" si="8"/>
        <v>0.32251834685206648</v>
      </c>
      <c r="H8" s="30">
        <f t="shared" si="8"/>
        <v>0.30611680044284528</v>
      </c>
      <c r="I8" s="30">
        <f t="shared" si="8"/>
        <v>0.31222763394001535</v>
      </c>
      <c r="J8" s="30">
        <f t="shared" ref="J8:M8" si="9">J7/J4</f>
        <v>0.3589159067882472</v>
      </c>
      <c r="K8" s="30">
        <f t="shared" si="9"/>
        <v>0.33349950149551344</v>
      </c>
      <c r="L8" s="58">
        <f t="shared" si="9"/>
        <v>0.32822799534703367</v>
      </c>
      <c r="M8" s="39">
        <f t="shared" si="9"/>
        <v>0.33010724561862409</v>
      </c>
      <c r="N8" s="39">
        <f t="shared" ref="N8:S8" si="10">N7/N4</f>
        <v>0.33116036505867014</v>
      </c>
      <c r="O8" s="39">
        <f t="shared" si="10"/>
        <v>0.36946326211568525</v>
      </c>
      <c r="P8" s="39">
        <f t="shared" si="10"/>
        <v>0.32365145228215764</v>
      </c>
      <c r="Q8" s="62">
        <f t="shared" si="10"/>
        <v>0.33858780614903594</v>
      </c>
      <c r="R8" s="39">
        <f t="shared" si="10"/>
        <v>0.33911216180719728</v>
      </c>
      <c r="S8" s="39">
        <f t="shared" si="10"/>
        <v>0.3364102564102564</v>
      </c>
      <c r="T8" s="39">
        <f t="shared" ref="T8:W8" si="11">T7/T4</f>
        <v>0.36628643852978454</v>
      </c>
      <c r="U8" s="39">
        <f t="shared" si="11"/>
        <v>0.32426416027702198</v>
      </c>
      <c r="V8" s="62">
        <f t="shared" si="11"/>
        <v>0.34166401020082882</v>
      </c>
      <c r="W8" s="39">
        <f t="shared" si="11"/>
        <v>0.35051282051282051</v>
      </c>
      <c r="X8" s="39">
        <f t="shared" ref="X8:Y8" si="12">X7/X4</f>
        <v>0.33994910941475825</v>
      </c>
      <c r="Y8" s="39">
        <f t="shared" si="12"/>
        <v>0.37050394076904702</v>
      </c>
      <c r="Z8" s="39">
        <f t="shared" ref="Z8:AB8" si="13">Z7/Z4</f>
        <v>0.31981566820276502</v>
      </c>
      <c r="AA8" s="62">
        <f t="shared" si="13"/>
        <v>0.34494711744207374</v>
      </c>
      <c r="AB8" s="39">
        <f t="shared" si="13"/>
        <v>0.34551574897811971</v>
      </c>
      <c r="AC8" s="1"/>
      <c r="AD8" s="66"/>
      <c r="AE8" s="15"/>
      <c r="AF8" s="66"/>
    </row>
    <row r="9" spans="1:32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  <c r="U9" s="18">
        <v>67.8</v>
      </c>
      <c r="V9" s="46">
        <f>R9+S9+T9+U9</f>
        <v>312</v>
      </c>
      <c r="W9" s="18">
        <v>84</v>
      </c>
      <c r="X9" s="18">
        <v>81</v>
      </c>
      <c r="Y9" s="18">
        <v>98.4</v>
      </c>
      <c r="Z9" s="18">
        <v>75.8</v>
      </c>
      <c r="AA9" s="46">
        <f>W9+X9+Y9+Z9+0.1</f>
        <v>339.3</v>
      </c>
      <c r="AB9" s="18">
        <v>88.6</v>
      </c>
      <c r="AC9" s="15"/>
      <c r="AD9" s="66"/>
      <c r="AE9" s="15"/>
      <c r="AF9" s="66"/>
    </row>
    <row r="10" spans="1:32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  <c r="U10" s="18">
        <f>+U9+3.4+6</f>
        <v>77.2</v>
      </c>
      <c r="V10" s="46">
        <f>R10+S10+T10+U10+1</f>
        <v>322.39999999999998</v>
      </c>
      <c r="W10" s="18">
        <f>W9</f>
        <v>84</v>
      </c>
      <c r="X10" s="18">
        <f>X9</f>
        <v>81</v>
      </c>
      <c r="Y10" s="18">
        <f>Y9+1.7</f>
        <v>100.10000000000001</v>
      </c>
      <c r="Z10" s="18">
        <f>Z9+9</f>
        <v>84.8</v>
      </c>
      <c r="AA10" s="46">
        <f>W10+X10+Y10+Z10</f>
        <v>349.90000000000003</v>
      </c>
      <c r="AB10" s="18">
        <f>AB9</f>
        <v>88.6</v>
      </c>
      <c r="AC10" s="15"/>
      <c r="AD10" s="66"/>
      <c r="AE10" s="15"/>
      <c r="AF10" s="66"/>
    </row>
    <row r="11" spans="1:32" s="31" customFormat="1" ht="12" customHeight="1" x14ac:dyDescent="0.2">
      <c r="A11" s="28"/>
      <c r="B11" s="29" t="s">
        <v>22</v>
      </c>
      <c r="C11" s="30">
        <f t="shared" ref="C11:D11" si="14">C10/C4</f>
        <v>0.1779816513761468</v>
      </c>
      <c r="D11" s="30">
        <f t="shared" si="14"/>
        <v>0.1854134565998973</v>
      </c>
      <c r="E11" s="30">
        <f t="shared" ref="E11:I11" si="15">E10/E4</f>
        <v>0.21955003878975954</v>
      </c>
      <c r="F11" s="30">
        <f t="shared" si="15"/>
        <v>0.18671045982819606</v>
      </c>
      <c r="G11" s="58">
        <f t="shared" si="15"/>
        <v>0.19241663447920693</v>
      </c>
      <c r="H11" s="30">
        <f t="shared" si="15"/>
        <v>0.16855798505397177</v>
      </c>
      <c r="I11" s="30">
        <f t="shared" si="15"/>
        <v>0.17713406818764416</v>
      </c>
      <c r="J11" s="30">
        <f t="shared" ref="J11:M11" si="16">J10/J4</f>
        <v>0.22011144883485309</v>
      </c>
      <c r="K11" s="30">
        <f t="shared" si="16"/>
        <v>0.20164506480558328</v>
      </c>
      <c r="L11" s="58">
        <f t="shared" si="16"/>
        <v>0.19309810003877473</v>
      </c>
      <c r="M11" s="30">
        <f t="shared" si="16"/>
        <v>0.1883337692911326</v>
      </c>
      <c r="N11" s="30">
        <f t="shared" ref="N11:S11" si="17">N10/N4</f>
        <v>0.19009126466753587</v>
      </c>
      <c r="O11" s="30">
        <f t="shared" si="17"/>
        <v>0.23319437206878582</v>
      </c>
      <c r="P11" s="30">
        <f t="shared" si="17"/>
        <v>0.18309128630705393</v>
      </c>
      <c r="Q11" s="58">
        <f t="shared" si="17"/>
        <v>0.19867118290776448</v>
      </c>
      <c r="R11" s="30">
        <f t="shared" si="17"/>
        <v>0.19963225636984502</v>
      </c>
      <c r="S11" s="30">
        <f t="shared" si="17"/>
        <v>0.20179487179487179</v>
      </c>
      <c r="T11" s="30">
        <f t="shared" ref="T11:U11" si="18">T10/T4</f>
        <v>0.22686945500633712</v>
      </c>
      <c r="U11" s="30">
        <f t="shared" si="18"/>
        <v>0.19094731634924561</v>
      </c>
      <c r="V11" s="58">
        <v>0.2</v>
      </c>
      <c r="W11" s="30">
        <f t="shared" ref="W11:X11" si="19">W10/W4</f>
        <v>0.2153846153846154</v>
      </c>
      <c r="X11" s="30">
        <f t="shared" si="19"/>
        <v>0.20610687022900764</v>
      </c>
      <c r="Y11" s="30">
        <f t="shared" ref="Y11:Z11" si="20">Y10/Y4</f>
        <v>0.23907332218772392</v>
      </c>
      <c r="Z11" s="30">
        <f t="shared" si="20"/>
        <v>0.19539170506912443</v>
      </c>
      <c r="AA11" s="58">
        <v>0.2</v>
      </c>
      <c r="AB11" s="30">
        <f t="shared" ref="AB11" si="21">AB10/AB4</f>
        <v>0.21303197884106756</v>
      </c>
      <c r="AC11" s="1"/>
      <c r="AD11" s="66"/>
      <c r="AE11" s="15"/>
      <c r="AF11" s="66"/>
    </row>
    <row r="12" spans="1:32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0.37</v>
      </c>
      <c r="S12" s="32">
        <v>0.38</v>
      </c>
      <c r="T12" s="32">
        <v>0.43</v>
      </c>
      <c r="U12" s="32">
        <v>0.35</v>
      </c>
      <c r="V12" s="59">
        <f>R12+S12+T12+U12-0.01</f>
        <v>1.5199999999999998</v>
      </c>
      <c r="W12" s="32">
        <v>0.39</v>
      </c>
      <c r="X12" s="32">
        <v>0.38</v>
      </c>
      <c r="Y12" s="32">
        <v>0.47</v>
      </c>
      <c r="Z12" s="32">
        <v>0.37</v>
      </c>
      <c r="AA12" s="59">
        <f>W12+X12+Y12+Z12</f>
        <v>1.6099999999999999</v>
      </c>
      <c r="AB12" s="32">
        <v>0.43</v>
      </c>
      <c r="AC12" s="74"/>
      <c r="AD12" s="66"/>
      <c r="AE12" s="74"/>
      <c r="AF12" s="66"/>
    </row>
    <row r="13" spans="1:32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  <c r="U13" s="18">
        <v>4083</v>
      </c>
      <c r="V13" s="46">
        <f>U13</f>
        <v>4083</v>
      </c>
      <c r="W13" s="18">
        <v>4123</v>
      </c>
      <c r="X13" s="18">
        <v>4199</v>
      </c>
      <c r="Y13" s="18">
        <v>4332</v>
      </c>
      <c r="Z13" s="18">
        <v>4301</v>
      </c>
      <c r="AA13" s="46">
        <f>Z13</f>
        <v>4301</v>
      </c>
      <c r="AB13" s="18">
        <v>4395</v>
      </c>
      <c r="AE13" s="15"/>
      <c r="AF13" s="66"/>
    </row>
    <row r="14" spans="1:32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  <c r="U14" s="21">
        <v>962</v>
      </c>
      <c r="V14" s="45">
        <f>U14</f>
        <v>962</v>
      </c>
      <c r="W14" s="21">
        <v>899</v>
      </c>
      <c r="X14" s="21">
        <v>1054</v>
      </c>
      <c r="Y14" s="21">
        <v>1007</v>
      </c>
      <c r="Z14" s="21">
        <v>1124</v>
      </c>
      <c r="AA14" s="45">
        <f>Z14</f>
        <v>1124</v>
      </c>
      <c r="AB14" s="21">
        <v>1062</v>
      </c>
      <c r="AC14" s="74"/>
      <c r="AD14" s="66"/>
      <c r="AE14" s="15"/>
      <c r="AF14" s="66"/>
    </row>
    <row r="15" spans="1:32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  <c r="U15" s="21">
        <v>30</v>
      </c>
      <c r="V15" s="46">
        <f>R15+S15+T15+U15</f>
        <v>253</v>
      </c>
      <c r="W15" s="21">
        <v>64</v>
      </c>
      <c r="X15" s="21">
        <v>69</v>
      </c>
      <c r="Y15" s="21">
        <v>47</v>
      </c>
      <c r="Z15" s="21">
        <v>-115</v>
      </c>
      <c r="AA15" s="46">
        <f>W15+X15+Y15+Z15</f>
        <v>65</v>
      </c>
      <c r="AB15" s="21">
        <v>63</v>
      </c>
      <c r="AE15" s="15"/>
      <c r="AF15" s="66"/>
    </row>
    <row r="16" spans="1:32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  <c r="U16" s="33">
        <v>0.41</v>
      </c>
      <c r="V16" s="60">
        <f>U16</f>
        <v>0.41</v>
      </c>
      <c r="W16" s="33">
        <v>0.34</v>
      </c>
      <c r="X16" s="33">
        <v>0.37</v>
      </c>
      <c r="Y16" s="33">
        <v>0.4</v>
      </c>
      <c r="Z16" s="33">
        <v>0.38500000000000001</v>
      </c>
      <c r="AA16" s="60">
        <f>Z16</f>
        <v>0.38500000000000001</v>
      </c>
      <c r="AB16" s="33">
        <v>0.39</v>
      </c>
      <c r="AE16" s="15"/>
      <c r="AF16" s="66"/>
    </row>
    <row r="17" spans="1:32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  <c r="U17" s="34">
        <v>1.8</v>
      </c>
      <c r="V17" s="61">
        <f>U17</f>
        <v>1.8</v>
      </c>
      <c r="W17" s="34">
        <v>1.7</v>
      </c>
      <c r="X17" s="34">
        <v>1.9</v>
      </c>
      <c r="Y17" s="34">
        <v>1.8</v>
      </c>
      <c r="Z17" s="34">
        <v>2</v>
      </c>
      <c r="AA17" s="61">
        <f>Z17</f>
        <v>2</v>
      </c>
      <c r="AB17" s="34">
        <v>1.9</v>
      </c>
      <c r="AE17" s="15"/>
      <c r="AF17" s="66"/>
    </row>
    <row r="18" spans="1:32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  <c r="U18" s="33">
        <v>1.04</v>
      </c>
      <c r="V18" s="60">
        <f>U18</f>
        <v>1.04</v>
      </c>
      <c r="W18" s="33">
        <v>1.18</v>
      </c>
      <c r="X18" s="33">
        <v>1.28</v>
      </c>
      <c r="Y18" s="33">
        <v>1.1000000000000001</v>
      </c>
      <c r="Z18" s="33">
        <v>1.1599999999999999</v>
      </c>
      <c r="AA18" s="60">
        <f>Z18</f>
        <v>1.1599999999999999</v>
      </c>
      <c r="AB18" s="33">
        <v>1.01</v>
      </c>
      <c r="AE18" s="15"/>
      <c r="AF18" s="66"/>
    </row>
    <row r="19" spans="1:32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  <c r="U19" s="21">
        <v>50</v>
      </c>
      <c r="V19" s="46">
        <f>R19+S19+T19+U19-1</f>
        <v>196</v>
      </c>
      <c r="W19" s="21">
        <v>44</v>
      </c>
      <c r="X19" s="21">
        <v>56</v>
      </c>
      <c r="Y19" s="21">
        <v>42</v>
      </c>
      <c r="Z19" s="21">
        <f>84-22</f>
        <v>62</v>
      </c>
      <c r="AA19" s="46">
        <f>W19+X19+Y19+Z19</f>
        <v>204</v>
      </c>
      <c r="AB19" s="21">
        <v>53</v>
      </c>
      <c r="AC19" s="74"/>
      <c r="AD19" s="66"/>
      <c r="AE19" s="15"/>
      <c r="AF19" s="66"/>
    </row>
    <row r="20" spans="1:32" s="31" customFormat="1" ht="12" customHeight="1" x14ac:dyDescent="0.2">
      <c r="A20" s="28"/>
      <c r="B20" s="29" t="s">
        <v>30</v>
      </c>
      <c r="C20" s="39">
        <f t="shared" ref="C20:D20" si="22">C19/C4</f>
        <v>0.11009174311926606</v>
      </c>
      <c r="D20" s="39">
        <f t="shared" si="22"/>
        <v>0.13097072419106318</v>
      </c>
      <c r="E20" s="39">
        <f t="shared" ref="E20:I20" si="23">E19/E4</f>
        <v>0.13188518231186966</v>
      </c>
      <c r="F20" s="39">
        <f t="shared" si="23"/>
        <v>0.12632642748863063</v>
      </c>
      <c r="G20" s="62">
        <f t="shared" si="23"/>
        <v>0.12424359469550664</v>
      </c>
      <c r="H20" s="39">
        <f t="shared" si="23"/>
        <v>0.13008580127318017</v>
      </c>
      <c r="I20" s="39">
        <f t="shared" si="23"/>
        <v>0.12048192771084337</v>
      </c>
      <c r="J20" s="39">
        <f t="shared" ref="J20:M20" si="24">J19/J4</f>
        <v>0.13171225937183384</v>
      </c>
      <c r="K20" s="39">
        <f t="shared" si="24"/>
        <v>0.14207377866400797</v>
      </c>
      <c r="L20" s="62">
        <f t="shared" si="24"/>
        <v>0.13054155357373659</v>
      </c>
      <c r="M20" s="39">
        <f t="shared" si="24"/>
        <v>0.12555584619408841</v>
      </c>
      <c r="N20" s="39">
        <f t="shared" ref="N20:S20" si="25">N19/N4</f>
        <v>0.13559322033898305</v>
      </c>
      <c r="O20" s="39">
        <f t="shared" si="25"/>
        <v>0.11203751954142782</v>
      </c>
      <c r="P20" s="39">
        <f t="shared" si="25"/>
        <v>0.12188796680497925</v>
      </c>
      <c r="Q20" s="62">
        <f t="shared" si="25"/>
        <v>0.12441375716519022</v>
      </c>
      <c r="R20" s="39">
        <f t="shared" si="25"/>
        <v>0.13659049120042027</v>
      </c>
      <c r="S20" s="39">
        <f t="shared" si="25"/>
        <v>0.12564102564102564</v>
      </c>
      <c r="T20" s="39">
        <f t="shared" ref="T20:W20" si="26">T19/T4</f>
        <v>0.11660329531051965</v>
      </c>
      <c r="U20" s="39">
        <f t="shared" si="26"/>
        <v>0.12367054167697254</v>
      </c>
      <c r="V20" s="62">
        <f t="shared" si="26"/>
        <v>0.12496015301243225</v>
      </c>
      <c r="W20" s="39">
        <f t="shared" si="26"/>
        <v>0.11282051282051282</v>
      </c>
      <c r="X20" s="39">
        <f t="shared" ref="X20:Y20" si="27">X19/X4</f>
        <v>0.14249363867684478</v>
      </c>
      <c r="Y20" s="39">
        <f t="shared" si="27"/>
        <v>0.10031048483401003</v>
      </c>
      <c r="Z20" s="39">
        <f t="shared" ref="Z20:AB20" si="28">Z19/Z4</f>
        <v>0.14285714285714285</v>
      </c>
      <c r="AA20" s="62">
        <f t="shared" si="28"/>
        <v>0.12471724643883353</v>
      </c>
      <c r="AB20" s="39">
        <f t="shared" si="28"/>
        <v>0.12743447944217359</v>
      </c>
      <c r="AC20" s="1"/>
      <c r="AD20" s="1"/>
      <c r="AE20" s="1"/>
      <c r="AF20" s="1"/>
    </row>
    <row r="21" spans="1:32" ht="12" customHeight="1" x14ac:dyDescent="0.2">
      <c r="A21" s="19" t="s">
        <v>46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  <c r="U21" s="21">
        <v>1</v>
      </c>
      <c r="V21" s="46">
        <f>R21+S21+T21+U21</f>
        <v>18</v>
      </c>
      <c r="W21" s="21">
        <v>9</v>
      </c>
      <c r="X21" s="21">
        <v>15</v>
      </c>
      <c r="Y21" s="21">
        <v>85</v>
      </c>
      <c r="Z21" s="21">
        <f>22-1</f>
        <v>21</v>
      </c>
      <c r="AA21" s="46">
        <f>W21+X21+Y21+Z21</f>
        <v>130</v>
      </c>
      <c r="AB21" s="21">
        <v>0</v>
      </c>
    </row>
    <row r="22" spans="1:32" s="3" customFormat="1" ht="12" customHeight="1" x14ac:dyDescent="0.2">
      <c r="A22" s="19" t="s">
        <v>31</v>
      </c>
      <c r="B22" s="24"/>
      <c r="C22" s="21">
        <f t="shared" ref="C22:D22" si="29">C21+C19</f>
        <v>42</v>
      </c>
      <c r="D22" s="21">
        <f t="shared" si="29"/>
        <v>51</v>
      </c>
      <c r="E22" s="21">
        <f t="shared" ref="E22:F22" si="30">E21+E19</f>
        <v>51</v>
      </c>
      <c r="F22" s="21">
        <f t="shared" si="30"/>
        <v>50</v>
      </c>
      <c r="G22" s="46">
        <f>C22+D22+E22+F22-1</f>
        <v>193</v>
      </c>
      <c r="H22" s="21">
        <f t="shared" ref="H22" si="31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32">M21+M19</f>
        <v>48</v>
      </c>
      <c r="N22" s="21">
        <f t="shared" si="32"/>
        <v>52</v>
      </c>
      <c r="O22" s="21">
        <f t="shared" si="32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  <c r="U22" s="21">
        <f>U21+U19-1</f>
        <v>50</v>
      </c>
      <c r="V22" s="46">
        <f>R22+S22+T22+U22</f>
        <v>213</v>
      </c>
      <c r="W22" s="21">
        <f>W21+W19</f>
        <v>53</v>
      </c>
      <c r="X22" s="21">
        <f>X21+X19</f>
        <v>71</v>
      </c>
      <c r="Y22" s="21">
        <f>Y21+Y19</f>
        <v>127</v>
      </c>
      <c r="Z22" s="21">
        <f>Z21+Z19</f>
        <v>83</v>
      </c>
      <c r="AA22" s="46">
        <f>W22+X22+Y22+Z22</f>
        <v>334</v>
      </c>
      <c r="AB22" s="21">
        <f>AB21+AB19</f>
        <v>53</v>
      </c>
      <c r="AC22" s="1"/>
      <c r="AD22" s="1"/>
      <c r="AE22" s="1"/>
      <c r="AF22" s="1"/>
    </row>
    <row r="23" spans="1:32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  <c r="U23" s="10"/>
      <c r="V23" s="44"/>
      <c r="W23" s="10"/>
      <c r="X23" s="10"/>
      <c r="Y23" s="10"/>
      <c r="Z23" s="10"/>
      <c r="AA23" s="44"/>
      <c r="AB23" s="10"/>
    </row>
    <row r="24" spans="1:32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  <c r="U24" s="26">
        <v>254.1</v>
      </c>
      <c r="V24" s="46">
        <f>R24+S24+T24+U24</f>
        <v>983.1</v>
      </c>
      <c r="W24" s="26">
        <v>243.7</v>
      </c>
      <c r="X24" s="26">
        <v>245.7</v>
      </c>
      <c r="Y24" s="26">
        <v>268.10000000000002</v>
      </c>
      <c r="Z24" s="26">
        <v>271.8</v>
      </c>
      <c r="AA24" s="46">
        <f>W24+X24+Y24+Z24</f>
        <v>1029.3</v>
      </c>
      <c r="AB24" s="26">
        <v>261.2</v>
      </c>
    </row>
    <row r="25" spans="1:32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  <c r="U25" s="27">
        <v>85.5</v>
      </c>
      <c r="V25" s="46">
        <f>R25+S25+T25+U25</f>
        <v>347.79999999999995</v>
      </c>
      <c r="W25" s="27">
        <v>85.5</v>
      </c>
      <c r="X25" s="27">
        <v>84.4</v>
      </c>
      <c r="Y25" s="27">
        <v>97</v>
      </c>
      <c r="Z25" s="27">
        <v>87.1</v>
      </c>
      <c r="AA25" s="46">
        <f>W25+X25+Y25+Z25</f>
        <v>354</v>
      </c>
      <c r="AB25" s="27">
        <v>91.6</v>
      </c>
    </row>
    <row r="26" spans="1:32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  <c r="U26" s="27">
        <f>+U25+1.2</f>
        <v>86.7</v>
      </c>
      <c r="V26" s="46">
        <f>R26+S26+T26+U26</f>
        <v>348.99999999999994</v>
      </c>
      <c r="W26" s="27">
        <f>W25</f>
        <v>85.5</v>
      </c>
      <c r="X26" s="27">
        <f>X25</f>
        <v>84.4</v>
      </c>
      <c r="Y26" s="27">
        <f>Y25+0.68</f>
        <v>97.68</v>
      </c>
      <c r="Z26" s="27">
        <f>Z25</f>
        <v>87.1</v>
      </c>
      <c r="AA26" s="46">
        <f>W26+X26+Y26+Z26</f>
        <v>354.68000000000006</v>
      </c>
      <c r="AB26" s="27">
        <f>AB25</f>
        <v>91.6</v>
      </c>
      <c r="AC26" s="73"/>
      <c r="AD26" s="73"/>
      <c r="AE26" s="73"/>
      <c r="AF26" s="73"/>
    </row>
    <row r="27" spans="1:32" s="31" customFormat="1" ht="12" customHeight="1" x14ac:dyDescent="0.2">
      <c r="A27" s="28"/>
      <c r="B27" s="29" t="s">
        <v>19</v>
      </c>
      <c r="C27" s="30">
        <f t="shared" ref="C27:D27" si="33">C26/C24</f>
        <v>0.31863380890618243</v>
      </c>
      <c r="D27" s="30">
        <f t="shared" si="33"/>
        <v>0.30965315503552021</v>
      </c>
      <c r="E27" s="30">
        <f t="shared" ref="E27:I27" si="34">E26/E24</f>
        <v>0.338379705400982</v>
      </c>
      <c r="F27" s="30">
        <f t="shared" si="34"/>
        <v>0.30921584478577202</v>
      </c>
      <c r="G27" s="58">
        <f t="shared" si="34"/>
        <v>0.3189941812136326</v>
      </c>
      <c r="H27" s="30">
        <f t="shared" si="34"/>
        <v>0.28844404003639668</v>
      </c>
      <c r="I27" s="30">
        <f t="shared" si="34"/>
        <v>0.31030150753768843</v>
      </c>
      <c r="J27" s="30">
        <f t="shared" ref="J27:M27" si="35">J26/J24</f>
        <v>0.35468179975678965</v>
      </c>
      <c r="K27" s="39">
        <f t="shared" si="35"/>
        <v>0.32485643970467598</v>
      </c>
      <c r="L27" s="62">
        <f t="shared" si="35"/>
        <v>0.3205141713201981</v>
      </c>
      <c r="M27" s="39">
        <f t="shared" si="35"/>
        <v>0.32704672096013715</v>
      </c>
      <c r="N27" s="39">
        <f t="shared" ref="N27:S27" si="36">N26/N24</f>
        <v>0.33208020050125314</v>
      </c>
      <c r="O27" s="39">
        <f t="shared" si="36"/>
        <v>0.37148760330578517</v>
      </c>
      <c r="P27" s="39">
        <f t="shared" si="36"/>
        <v>0.33918128654970758</v>
      </c>
      <c r="Q27" s="62">
        <f t="shared" si="36"/>
        <v>0.34262655906089512</v>
      </c>
      <c r="R27" s="39">
        <f t="shared" si="36"/>
        <v>0.34861995753715497</v>
      </c>
      <c r="S27" s="39">
        <f t="shared" si="36"/>
        <v>0.35529024289831207</v>
      </c>
      <c r="T27" s="39">
        <f t="shared" ref="T27:W27" si="37">T26/T24</f>
        <v>0.37470071827613732</v>
      </c>
      <c r="U27" s="39">
        <f t="shared" si="37"/>
        <v>0.34120425029515938</v>
      </c>
      <c r="V27" s="62">
        <f t="shared" si="37"/>
        <v>0.35499949140474002</v>
      </c>
      <c r="W27" s="39">
        <f t="shared" si="37"/>
        <v>0.35084119819450144</v>
      </c>
      <c r="X27" s="39">
        <f t="shared" ref="X27:Y27" si="38">X26/X24</f>
        <v>0.34350834350834353</v>
      </c>
      <c r="Y27" s="39">
        <f t="shared" si="38"/>
        <v>0.36434166355837372</v>
      </c>
      <c r="Z27" s="39">
        <f t="shared" ref="Z27:AB27" si="39">Z26/Z24</f>
        <v>0.32045621780721117</v>
      </c>
      <c r="AA27" s="62">
        <f t="shared" si="39"/>
        <v>0.34458369765860303</v>
      </c>
      <c r="AB27" s="39">
        <f t="shared" si="39"/>
        <v>0.35068912710566613</v>
      </c>
      <c r="AC27" s="73"/>
      <c r="AD27" s="73"/>
      <c r="AE27" s="73"/>
      <c r="AF27" s="73"/>
    </row>
    <row r="28" spans="1:32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  <c r="U28" s="27">
        <v>49.6</v>
      </c>
      <c r="V28" s="46">
        <f>R28+S28+T28+U28-1</f>
        <v>220.49999999999997</v>
      </c>
      <c r="W28" s="27">
        <v>52.6</v>
      </c>
      <c r="X28" s="27">
        <v>51.5</v>
      </c>
      <c r="Y28" s="27">
        <v>62.8</v>
      </c>
      <c r="Z28" s="27">
        <v>43.6</v>
      </c>
      <c r="AA28" s="46">
        <f>W28+X28+Y28+Z28-1</f>
        <v>209.49999999999997</v>
      </c>
      <c r="AB28" s="27">
        <v>58.1</v>
      </c>
      <c r="AC28" s="73"/>
      <c r="AD28" s="73"/>
      <c r="AE28" s="73"/>
      <c r="AF28" s="73"/>
    </row>
    <row r="29" spans="1:32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  <c r="U29" s="27">
        <f>+U28+1.2+6</f>
        <v>56.800000000000004</v>
      </c>
      <c r="V29" s="46">
        <f>R29+S29+T29+U29</f>
        <v>228.7</v>
      </c>
      <c r="W29" s="27">
        <f>W28</f>
        <v>52.6</v>
      </c>
      <c r="X29" s="27">
        <f>X28</f>
        <v>51.5</v>
      </c>
      <c r="Y29" s="27">
        <f>Y28+0.68</f>
        <v>63.48</v>
      </c>
      <c r="Z29" s="27">
        <f>Z28+9</f>
        <v>52.6</v>
      </c>
      <c r="AA29" s="46">
        <f>W29+X29+Y29+Z29</f>
        <v>220.17999999999998</v>
      </c>
      <c r="AB29" s="27">
        <f>AB28</f>
        <v>58.1</v>
      </c>
      <c r="AC29" s="73"/>
      <c r="AD29" s="73"/>
      <c r="AE29" s="73"/>
      <c r="AF29" s="73"/>
    </row>
    <row r="30" spans="1:32" s="31" customFormat="1" ht="12" customHeight="1" x14ac:dyDescent="0.2">
      <c r="A30" s="28"/>
      <c r="B30" s="29" t="s">
        <v>22</v>
      </c>
      <c r="C30" s="30">
        <f t="shared" ref="C30" si="40">C29/C24</f>
        <v>0.18633808906182447</v>
      </c>
      <c r="D30" s="30">
        <f t="shared" ref="D30:E30" si="41">D29/D24</f>
        <v>0.19180944421228582</v>
      </c>
      <c r="E30" s="30">
        <f t="shared" si="41"/>
        <v>0.22422258592471356</v>
      </c>
      <c r="F30" s="30">
        <f t="shared" ref="F30:I30" si="42">F29/F24</f>
        <v>0.1948261924009701</v>
      </c>
      <c r="G30" s="58">
        <f t="shared" si="42"/>
        <v>0.19950124688279303</v>
      </c>
      <c r="H30" s="30">
        <f t="shared" si="42"/>
        <v>0.15878070973612374</v>
      </c>
      <c r="I30" s="30">
        <f t="shared" si="42"/>
        <v>0.18551088777219429</v>
      </c>
      <c r="J30" s="30">
        <f t="shared" ref="J30:M30" si="43">J29/J24</f>
        <v>0.23064450749898663</v>
      </c>
      <c r="K30" s="30">
        <f t="shared" si="43"/>
        <v>0.20713699753896636</v>
      </c>
      <c r="L30" s="58">
        <f t="shared" si="43"/>
        <v>0.19660731219049626</v>
      </c>
      <c r="M30" s="30">
        <f t="shared" si="43"/>
        <v>0.19502786112301757</v>
      </c>
      <c r="N30" s="30">
        <f t="shared" ref="N30:S30" si="44">N29/N24</f>
        <v>0.20384294068504594</v>
      </c>
      <c r="O30" s="30">
        <f t="shared" si="44"/>
        <v>0.2471074380165289</v>
      </c>
      <c r="P30" s="30">
        <f t="shared" si="44"/>
        <v>0.20927318295739347</v>
      </c>
      <c r="Q30" s="58">
        <f t="shared" si="44"/>
        <v>0.21402368724452361</v>
      </c>
      <c r="R30" s="30">
        <f t="shared" si="44"/>
        <v>0.22250530785562633</v>
      </c>
      <c r="S30" s="30">
        <f t="shared" si="44"/>
        <v>0.23548785508439687</v>
      </c>
      <c r="T30" s="30">
        <f t="shared" ref="T30:W30" si="45">T29/T24</f>
        <v>0.24860335195530725</v>
      </c>
      <c r="U30" s="30">
        <f t="shared" si="45"/>
        <v>0.22353404171585992</v>
      </c>
      <c r="V30" s="58">
        <f t="shared" si="45"/>
        <v>0.23263147187468211</v>
      </c>
      <c r="W30" s="30">
        <f t="shared" si="45"/>
        <v>0.21583914649158803</v>
      </c>
      <c r="X30" s="30">
        <f t="shared" ref="X30:Y30" si="46">X29/X24</f>
        <v>0.20960520960520962</v>
      </c>
      <c r="Y30" s="30">
        <f t="shared" si="46"/>
        <v>0.23677732189481535</v>
      </c>
      <c r="Z30" s="30">
        <f t="shared" ref="Z30:AB30" si="47">Z29/Z24</f>
        <v>0.19352465047829287</v>
      </c>
      <c r="AA30" s="58">
        <f t="shared" si="47"/>
        <v>0.21391236762848537</v>
      </c>
      <c r="AB30" s="30">
        <f t="shared" si="47"/>
        <v>0.22243491577335378</v>
      </c>
      <c r="AC30" s="73"/>
      <c r="AD30" s="73"/>
      <c r="AE30" s="73"/>
      <c r="AF30" s="73"/>
    </row>
    <row r="31" spans="1:32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  <c r="U31" s="27">
        <v>27.9</v>
      </c>
      <c r="V31" s="46">
        <f>R31+S31+T31+U31+1</f>
        <v>111.4</v>
      </c>
      <c r="W31" s="27">
        <v>27.3</v>
      </c>
      <c r="X31" s="27">
        <v>34.799999999999997</v>
      </c>
      <c r="Y31" s="27">
        <v>26.6</v>
      </c>
      <c r="Z31" s="27">
        <v>54.4</v>
      </c>
      <c r="AA31" s="46">
        <f>W31+X31+Y31+Z31+1</f>
        <v>144.1</v>
      </c>
      <c r="AB31" s="27">
        <v>34.799999999999997</v>
      </c>
      <c r="AC31" s="73"/>
      <c r="AD31" s="73"/>
      <c r="AE31" s="73"/>
      <c r="AF31" s="73"/>
    </row>
    <row r="32" spans="1:32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  <c r="U32" s="10"/>
      <c r="V32" s="44"/>
      <c r="W32" s="10"/>
      <c r="X32" s="10"/>
      <c r="Y32" s="10"/>
      <c r="Z32" s="10"/>
      <c r="AA32" s="44"/>
      <c r="AB32" s="10"/>
      <c r="AC32" s="73"/>
      <c r="AD32" s="73"/>
      <c r="AE32" s="73"/>
      <c r="AF32" s="73"/>
    </row>
    <row r="33" spans="1:32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  <c r="U33" s="26">
        <v>150.19999999999999</v>
      </c>
      <c r="V33" s="46">
        <f>R33+S33+T33+U33-0.1</f>
        <v>586.19999999999993</v>
      </c>
      <c r="W33" s="26">
        <v>146.30000000000001</v>
      </c>
      <c r="X33" s="26">
        <v>147.30000000000001</v>
      </c>
      <c r="Y33" s="26">
        <v>150.6</v>
      </c>
      <c r="Z33" s="26">
        <v>162.19999999999999</v>
      </c>
      <c r="AA33" s="46">
        <f>W33+X33+Y33+Z33-0.1</f>
        <v>606.30000000000007</v>
      </c>
      <c r="AB33" s="26">
        <v>154.69999999999999</v>
      </c>
      <c r="AC33" s="73"/>
      <c r="AD33" s="73"/>
      <c r="AE33" s="73"/>
      <c r="AF33" s="73"/>
    </row>
    <row r="34" spans="1:32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  <c r="U34" s="27">
        <v>42.2</v>
      </c>
      <c r="V34" s="46">
        <f>R34+S34+T34+U34</f>
        <v>184.8</v>
      </c>
      <c r="W34" s="27">
        <v>51.2</v>
      </c>
      <c r="X34" s="27">
        <v>49.2</v>
      </c>
      <c r="Y34" s="27">
        <v>57</v>
      </c>
      <c r="Z34" s="27">
        <v>51.7</v>
      </c>
      <c r="AA34" s="46">
        <f>W34+X34+Y34+Z34</f>
        <v>209.10000000000002</v>
      </c>
      <c r="AB34" s="27">
        <v>52.1</v>
      </c>
      <c r="AC34" s="73"/>
      <c r="AD34" s="73"/>
      <c r="AE34" s="73"/>
      <c r="AF34" s="73"/>
    </row>
    <row r="35" spans="1:32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  <c r="U35" s="27">
        <f>+U34+2.2</f>
        <v>44.400000000000006</v>
      </c>
      <c r="V35" s="46">
        <f>R35+S35+T35+U35</f>
        <v>187</v>
      </c>
      <c r="W35" s="27">
        <f>W34</f>
        <v>51.2</v>
      </c>
      <c r="X35" s="27">
        <f>X34</f>
        <v>49.2</v>
      </c>
      <c r="Y35" s="27">
        <f>Y34+0.44</f>
        <v>57.44</v>
      </c>
      <c r="Z35" s="27">
        <f>Z34</f>
        <v>51.7</v>
      </c>
      <c r="AA35" s="46">
        <f>W35+X35+Y35+Z35</f>
        <v>209.54000000000002</v>
      </c>
      <c r="AB35" s="27">
        <f>AB34</f>
        <v>52.1</v>
      </c>
      <c r="AC35" s="73"/>
      <c r="AD35" s="73"/>
      <c r="AE35" s="73"/>
      <c r="AF35" s="73"/>
    </row>
    <row r="36" spans="1:32" s="31" customFormat="1" ht="12" customHeight="1" x14ac:dyDescent="0.2">
      <c r="A36" s="28"/>
      <c r="B36" s="29" t="s">
        <v>19</v>
      </c>
      <c r="C36" s="30">
        <f t="shared" ref="C36:D36" si="48">C35/C33</f>
        <v>0.31536926147704586</v>
      </c>
      <c r="D36" s="30">
        <f t="shared" si="48"/>
        <v>0.31778814123917393</v>
      </c>
      <c r="E36" s="30">
        <f t="shared" ref="E36:I36" si="49">E35/E33</f>
        <v>0.36191145467322555</v>
      </c>
      <c r="F36" s="30">
        <f t="shared" si="49"/>
        <v>0.31940700808625333</v>
      </c>
      <c r="G36" s="58">
        <f t="shared" si="49"/>
        <v>0.32820165792590084</v>
      </c>
      <c r="H36" s="39">
        <f t="shared" si="49"/>
        <v>0.33356890459363958</v>
      </c>
      <c r="I36" s="39">
        <f t="shared" si="49"/>
        <v>0.31526768010575018</v>
      </c>
      <c r="J36" s="39">
        <f t="shared" ref="J36:M36" si="50">J35/J33</f>
        <v>0.3659689399054693</v>
      </c>
      <c r="K36" s="39">
        <f t="shared" si="50"/>
        <v>0.3468869123252859</v>
      </c>
      <c r="L36" s="62">
        <f t="shared" si="50"/>
        <v>0.34046464984121683</v>
      </c>
      <c r="M36" s="39">
        <f t="shared" si="50"/>
        <v>0.3344526527871054</v>
      </c>
      <c r="N36" s="39">
        <f t="shared" ref="N36:S36" si="51">N35/N33</f>
        <v>0.32905686546463248</v>
      </c>
      <c r="O36" s="39">
        <f t="shared" si="51"/>
        <v>0.36575052854122619</v>
      </c>
      <c r="P36" s="39">
        <f t="shared" si="51"/>
        <v>0.29822161422708621</v>
      </c>
      <c r="Q36" s="62">
        <f t="shared" si="51"/>
        <v>0.33169850283944241</v>
      </c>
      <c r="R36" s="39">
        <f t="shared" si="51"/>
        <v>0.32460372157133016</v>
      </c>
      <c r="S36" s="39">
        <f t="shared" si="51"/>
        <v>0.3052345343303875</v>
      </c>
      <c r="T36" s="39">
        <f t="shared" ref="T36:W36" si="52">T35/T33</f>
        <v>0.35163307852675468</v>
      </c>
      <c r="U36" s="39">
        <f t="shared" si="52"/>
        <v>0.29560585885486024</v>
      </c>
      <c r="V36" s="62">
        <f t="shared" si="52"/>
        <v>0.31900375298532929</v>
      </c>
      <c r="W36" s="39">
        <f t="shared" si="52"/>
        <v>0.34996582365003415</v>
      </c>
      <c r="X36" s="39">
        <f t="shared" ref="X36:Y36" si="53">X35/X33</f>
        <v>0.33401221995926678</v>
      </c>
      <c r="Y36" s="39">
        <f t="shared" si="53"/>
        <v>0.38140770252324036</v>
      </c>
      <c r="Z36" s="39">
        <f t="shared" ref="Z36:AB36" si="54">Z35/Z33</f>
        <v>0.31874229346485822</v>
      </c>
      <c r="AA36" s="62">
        <f t="shared" si="54"/>
        <v>0.34560448622793993</v>
      </c>
      <c r="AB36" s="39">
        <f t="shared" si="54"/>
        <v>0.33678086619263092</v>
      </c>
      <c r="AC36" s="1"/>
      <c r="AD36" s="1"/>
      <c r="AE36" s="1"/>
      <c r="AF36" s="1"/>
    </row>
    <row r="37" spans="1:32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  <c r="U37" s="27">
        <v>18.2</v>
      </c>
      <c r="V37" s="46">
        <f>R37+S37+T37+U37</f>
        <v>90.500000000000014</v>
      </c>
      <c r="W37" s="27">
        <v>31.5</v>
      </c>
      <c r="X37" s="27">
        <v>29.5</v>
      </c>
      <c r="Y37" s="27">
        <v>35.6</v>
      </c>
      <c r="Z37" s="27">
        <v>32.200000000000003</v>
      </c>
      <c r="AA37" s="46">
        <f>W37+X37+Y37+Z37</f>
        <v>128.80000000000001</v>
      </c>
      <c r="AB37" s="27">
        <v>30.5</v>
      </c>
    </row>
    <row r="38" spans="1:32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  <c r="U38" s="27">
        <f>+U37+2.2</f>
        <v>20.399999999999999</v>
      </c>
      <c r="V38" s="46">
        <f>R38+S38+T38+U38</f>
        <v>92.700000000000017</v>
      </c>
      <c r="W38" s="27">
        <f>W37</f>
        <v>31.5</v>
      </c>
      <c r="X38" s="27">
        <f>X37</f>
        <v>29.5</v>
      </c>
      <c r="Y38" s="27">
        <f>Y37+0.44</f>
        <v>36.04</v>
      </c>
      <c r="Z38" s="27">
        <f>Z37</f>
        <v>32.200000000000003</v>
      </c>
      <c r="AA38" s="46">
        <f>W38+X38+Y38+Z38</f>
        <v>129.24</v>
      </c>
      <c r="AB38" s="27">
        <f>AB37</f>
        <v>30.5</v>
      </c>
    </row>
    <row r="39" spans="1:32" s="31" customFormat="1" ht="12" customHeight="1" x14ac:dyDescent="0.2">
      <c r="A39" s="28"/>
      <c r="B39" s="29" t="s">
        <v>22</v>
      </c>
      <c r="C39" s="30">
        <f t="shared" ref="C39" si="55">C38/C33</f>
        <v>0.16500332667997339</v>
      </c>
      <c r="D39" s="30">
        <f t="shared" ref="D39:E39" si="56">D38/D33</f>
        <v>0.17521652231845439</v>
      </c>
      <c r="E39" s="30">
        <f t="shared" si="56"/>
        <v>0.21152494729444835</v>
      </c>
      <c r="F39" s="30">
        <f t="shared" ref="F39:I39" si="57">F38/F33</f>
        <v>0.1738544474393531</v>
      </c>
      <c r="G39" s="58">
        <f t="shared" si="57"/>
        <v>0.18101844019624427</v>
      </c>
      <c r="H39" s="30">
        <f t="shared" si="57"/>
        <v>0.18374558303886926</v>
      </c>
      <c r="I39" s="30">
        <f t="shared" si="57"/>
        <v>0.16391275611368142</v>
      </c>
      <c r="J39" s="30">
        <f t="shared" ref="J39:M39" si="58">J38/J33</f>
        <v>0.20189061444969614</v>
      </c>
      <c r="K39" s="39">
        <f t="shared" si="58"/>
        <v>0.19377382465057177</v>
      </c>
      <c r="L39" s="62">
        <f t="shared" si="58"/>
        <v>0.18585993648671234</v>
      </c>
      <c r="M39" s="30">
        <f t="shared" si="58"/>
        <v>0.17797179314976494</v>
      </c>
      <c r="N39" s="30">
        <f t="shared" ref="N39:S39" si="59">N38/N33</f>
        <v>0.16712898751733707</v>
      </c>
      <c r="O39" s="30">
        <f t="shared" si="59"/>
        <v>0.20859760394644117</v>
      </c>
      <c r="P39" s="39">
        <f t="shared" si="59"/>
        <v>0.14021887824897403</v>
      </c>
      <c r="Q39" s="62">
        <f t="shared" si="59"/>
        <v>0.17329203235243504</v>
      </c>
      <c r="R39" s="30">
        <f t="shared" si="59"/>
        <v>0.1626464507236389</v>
      </c>
      <c r="S39" s="30">
        <f t="shared" si="59"/>
        <v>0.14683888511216861</v>
      </c>
      <c r="T39" s="30">
        <f t="shared" ref="T39:W39" si="60">T38/T33</f>
        <v>0.18832522585128561</v>
      </c>
      <c r="U39" s="39">
        <f t="shared" si="60"/>
        <v>0.13581890812250333</v>
      </c>
      <c r="V39" s="62">
        <f t="shared" si="60"/>
        <v>0.15813715455475952</v>
      </c>
      <c r="W39" s="30">
        <f t="shared" si="60"/>
        <v>0.21531100478468898</v>
      </c>
      <c r="X39" s="30">
        <f t="shared" ref="X39:Y39" si="61">X38/X33</f>
        <v>0.20027155465037338</v>
      </c>
      <c r="Y39" s="30">
        <f t="shared" si="61"/>
        <v>0.23930942895086321</v>
      </c>
      <c r="Z39" s="30">
        <f t="shared" ref="Z39:AB39" si="62">Z38/Z33</f>
        <v>0.19852034525277437</v>
      </c>
      <c r="AA39" s="62">
        <f t="shared" si="62"/>
        <v>0.21316180108857</v>
      </c>
      <c r="AB39" s="30">
        <f t="shared" si="62"/>
        <v>0.19715578539107953</v>
      </c>
      <c r="AC39" s="1"/>
      <c r="AD39" s="1"/>
      <c r="AE39" s="1"/>
      <c r="AF39" s="1"/>
    </row>
    <row r="40" spans="1:32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  <c r="U40" s="27">
        <v>21.9</v>
      </c>
      <c r="V40" s="46">
        <f>R40+S40+T40+U40+0.1</f>
        <v>85.299999999999983</v>
      </c>
      <c r="W40" s="27">
        <v>17.100000000000001</v>
      </c>
      <c r="X40" s="27">
        <v>21</v>
      </c>
      <c r="Y40" s="27">
        <v>15</v>
      </c>
      <c r="Z40" s="27">
        <v>29.8</v>
      </c>
      <c r="AA40" s="46">
        <f>W40+X40+Y40+Z40+0.1</f>
        <v>83</v>
      </c>
      <c r="AB40" s="27">
        <v>18.399999999999999</v>
      </c>
    </row>
    <row r="41" spans="1:32" ht="13.5" customHeight="1" x14ac:dyDescent="0.25">
      <c r="A41" s="8" t="s">
        <v>70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  <c r="U41" s="10"/>
      <c r="V41" s="44"/>
      <c r="W41" s="10"/>
      <c r="X41" s="10"/>
      <c r="Y41" s="10"/>
      <c r="Z41" s="10"/>
      <c r="AA41" s="44"/>
      <c r="AB41" s="10"/>
    </row>
    <row r="42" spans="1:32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  <c r="U42" s="35">
        <v>25</v>
      </c>
      <c r="V42" s="46">
        <f>R42+S42+T42+U42</f>
        <v>95.4</v>
      </c>
      <c r="W42" s="35">
        <v>22.9</v>
      </c>
      <c r="X42" s="35">
        <v>24.3</v>
      </c>
      <c r="Y42" s="35">
        <v>26.3</v>
      </c>
      <c r="Z42" s="35">
        <v>25.8</v>
      </c>
      <c r="AA42" s="46">
        <f>W42+X42+Y42+Z42</f>
        <v>99.3</v>
      </c>
      <c r="AB42" s="35">
        <v>23.8</v>
      </c>
    </row>
    <row r="43" spans="1:32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  <c r="U43" s="35">
        <v>7.9</v>
      </c>
      <c r="V43" s="46">
        <f>R43+S43+T43+U43</f>
        <v>29.799999999999997</v>
      </c>
      <c r="W43" s="35">
        <v>7.5</v>
      </c>
      <c r="X43" s="35">
        <v>7.7</v>
      </c>
      <c r="Y43" s="35">
        <v>8.9</v>
      </c>
      <c r="Z43" s="35">
        <v>7.7</v>
      </c>
      <c r="AA43" s="46">
        <f>W43+X43+Y43+Z43</f>
        <v>31.8</v>
      </c>
      <c r="AB43" s="35">
        <v>7.9</v>
      </c>
    </row>
    <row r="44" spans="1:32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  <c r="U44" s="35">
        <f>U43</f>
        <v>7.9</v>
      </c>
      <c r="V44" s="46">
        <f>R44+S44+T44+U44</f>
        <v>29.799999999999997</v>
      </c>
      <c r="W44" s="35">
        <f>W43</f>
        <v>7.5</v>
      </c>
      <c r="X44" s="35">
        <f>X43</f>
        <v>7.7</v>
      </c>
      <c r="Y44" s="35">
        <f>Y43</f>
        <v>8.9</v>
      </c>
      <c r="Z44" s="35">
        <f>Z43</f>
        <v>7.7</v>
      </c>
      <c r="AA44" s="46">
        <f>W44+X44+Y44+Z44</f>
        <v>31.8</v>
      </c>
      <c r="AB44" s="35">
        <f>AB43</f>
        <v>7.9</v>
      </c>
    </row>
    <row r="45" spans="1:32" s="31" customFormat="1" ht="12" customHeight="1" x14ac:dyDescent="0.2">
      <c r="A45" s="28"/>
      <c r="B45" s="29" t="s">
        <v>34</v>
      </c>
      <c r="C45" s="30">
        <f t="shared" ref="C45" si="63">C44/C42</f>
        <v>0.27016129032258063</v>
      </c>
      <c r="D45" s="30">
        <f t="shared" ref="D45:E45" si="64">D44/D42</f>
        <v>0.27240143369175629</v>
      </c>
      <c r="E45" s="30">
        <f t="shared" si="64"/>
        <v>0.24832214765100671</v>
      </c>
      <c r="F45" s="30">
        <f t="shared" ref="F45:I45" si="65">F44/F42</f>
        <v>0.25510204081632654</v>
      </c>
      <c r="G45" s="58">
        <f t="shared" si="65"/>
        <v>0.26094727435210008</v>
      </c>
      <c r="H45" s="30">
        <f t="shared" si="65"/>
        <v>0.23474178403755869</v>
      </c>
      <c r="I45" s="30">
        <f t="shared" si="65"/>
        <v>0.28270042194092826</v>
      </c>
      <c r="J45" s="30">
        <f t="shared" ref="J45:M45" si="66">J44/J42</f>
        <v>0.27165354330708663</v>
      </c>
      <c r="K45" s="30">
        <f t="shared" si="66"/>
        <v>0.26530612244897961</v>
      </c>
      <c r="L45" s="58">
        <f t="shared" si="66"/>
        <v>0.26448893572181242</v>
      </c>
      <c r="M45" s="30">
        <f t="shared" si="66"/>
        <v>0.25112107623318386</v>
      </c>
      <c r="N45" s="30">
        <f t="shared" ref="N45:S45" si="67">N44/N42</f>
        <v>0.26890756302521007</v>
      </c>
      <c r="O45" s="30">
        <f t="shared" si="67"/>
        <v>0.29083665338645415</v>
      </c>
      <c r="P45" s="30">
        <f t="shared" si="67"/>
        <v>0.2468619246861925</v>
      </c>
      <c r="Q45" s="58">
        <f t="shared" si="67"/>
        <v>0.26498422712933761</v>
      </c>
      <c r="R45" s="30">
        <f t="shared" si="67"/>
        <v>0.30875576036866359</v>
      </c>
      <c r="S45" s="30">
        <f t="shared" si="67"/>
        <v>0.30472103004291845</v>
      </c>
      <c r="T45" s="30">
        <f t="shared" ref="T45:W45" si="68">T44/T42</f>
        <v>0.31889763779527558</v>
      </c>
      <c r="U45" s="30">
        <f t="shared" si="68"/>
        <v>0.316</v>
      </c>
      <c r="V45" s="58">
        <f t="shared" si="68"/>
        <v>0.31236897274633119</v>
      </c>
      <c r="W45" s="30">
        <f t="shared" si="68"/>
        <v>0.32751091703056773</v>
      </c>
      <c r="X45" s="30">
        <f t="shared" ref="X45:Y45" si="69">X44/X42</f>
        <v>0.3168724279835391</v>
      </c>
      <c r="Y45" s="30">
        <f t="shared" si="69"/>
        <v>0.33840304182509506</v>
      </c>
      <c r="Z45" s="30">
        <f t="shared" ref="Z45:AB45" si="70">Z44/Z42</f>
        <v>0.29844961240310075</v>
      </c>
      <c r="AA45" s="58">
        <f t="shared" si="70"/>
        <v>0.3202416918429003</v>
      </c>
      <c r="AB45" s="30">
        <f t="shared" si="70"/>
        <v>0.33193277310924368</v>
      </c>
      <c r="AC45" s="1"/>
      <c r="AD45" s="1"/>
      <c r="AE45" s="1"/>
      <c r="AF45" s="1"/>
    </row>
    <row r="46" spans="1:32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  <c r="U46" s="35">
        <v>5.3</v>
      </c>
      <c r="V46" s="46">
        <f>R46+S46+T46+U46</f>
        <v>19.3</v>
      </c>
      <c r="W46" s="35">
        <v>5</v>
      </c>
      <c r="X46" s="35">
        <v>5.2</v>
      </c>
      <c r="Y46" s="35">
        <v>6.4</v>
      </c>
      <c r="Z46" s="35">
        <v>4.9000000000000004</v>
      </c>
      <c r="AA46" s="46">
        <f>W46+X46+Y46+Z46</f>
        <v>21.5</v>
      </c>
      <c r="AB46" s="35">
        <v>5.0999999999999996</v>
      </c>
    </row>
    <row r="47" spans="1:32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  <c r="U47" s="35">
        <f>U46</f>
        <v>5.3</v>
      </c>
      <c r="V47" s="46">
        <f>R47+S47+T47+U47</f>
        <v>19.3</v>
      </c>
      <c r="W47" s="35">
        <f>W46</f>
        <v>5</v>
      </c>
      <c r="X47" s="35">
        <f>X46</f>
        <v>5.2</v>
      </c>
      <c r="Y47" s="35">
        <f>Y46</f>
        <v>6.4</v>
      </c>
      <c r="Z47" s="35">
        <f>Z46</f>
        <v>4.9000000000000004</v>
      </c>
      <c r="AA47" s="46">
        <f>W47+X47+Y47+Z47</f>
        <v>21.5</v>
      </c>
      <c r="AB47" s="35">
        <f>AB46</f>
        <v>5.0999999999999996</v>
      </c>
    </row>
    <row r="48" spans="1:32" s="31" customFormat="1" ht="12" customHeight="1" x14ac:dyDescent="0.2">
      <c r="A48" s="28"/>
      <c r="B48" s="29" t="s">
        <v>35</v>
      </c>
      <c r="C48" s="30">
        <f t="shared" ref="C48" si="71">C47/C42</f>
        <v>0.14919354838709678</v>
      </c>
      <c r="D48" s="30">
        <f t="shared" ref="D48:E48" si="72">D47/D42</f>
        <v>0.16845878136200718</v>
      </c>
      <c r="E48" s="30">
        <f t="shared" si="72"/>
        <v>0.15100671140939598</v>
      </c>
      <c r="F48" s="30">
        <f t="shared" ref="F48:I48" si="73">F47/F42</f>
        <v>0.15306122448979592</v>
      </c>
      <c r="G48" s="58">
        <f t="shared" si="73"/>
        <v>0.15549597855227881</v>
      </c>
      <c r="H48" s="30">
        <f t="shared" si="73"/>
        <v>9.3896713615023469E-2</v>
      </c>
      <c r="I48" s="30">
        <f t="shared" si="73"/>
        <v>0.16455696202531644</v>
      </c>
      <c r="J48" s="30">
        <f t="shared" ref="J48:M48" si="74">J47/J42</f>
        <v>0.16141732283464566</v>
      </c>
      <c r="K48" s="30">
        <f t="shared" si="74"/>
        <v>0.15102040816326531</v>
      </c>
      <c r="L48" s="58">
        <f t="shared" si="74"/>
        <v>0.14436248682824024</v>
      </c>
      <c r="M48" s="30">
        <f t="shared" si="74"/>
        <v>0.13004484304932734</v>
      </c>
      <c r="N48" s="30">
        <f t="shared" ref="N48:S48" si="75">N47/N42</f>
        <v>0.15126050420168066</v>
      </c>
      <c r="O48" s="30">
        <f t="shared" si="75"/>
        <v>0.18725099601593626</v>
      </c>
      <c r="P48" s="30">
        <f t="shared" si="75"/>
        <v>0.13807531380753138</v>
      </c>
      <c r="Q48" s="58">
        <f t="shared" si="75"/>
        <v>0.15247108307045215</v>
      </c>
      <c r="R48" s="30">
        <f t="shared" si="75"/>
        <v>0.1889400921658986</v>
      </c>
      <c r="S48" s="30">
        <f t="shared" si="75"/>
        <v>0.19313304721030042</v>
      </c>
      <c r="T48" s="30">
        <f t="shared" ref="T48:W48" si="76">T47/T42</f>
        <v>0.21259842519685043</v>
      </c>
      <c r="U48" s="30">
        <f t="shared" si="76"/>
        <v>0.21199999999999999</v>
      </c>
      <c r="V48" s="58">
        <f t="shared" si="76"/>
        <v>0.20230607966457023</v>
      </c>
      <c r="W48" s="30">
        <f t="shared" si="76"/>
        <v>0.2183406113537118</v>
      </c>
      <c r="X48" s="30">
        <f t="shared" ref="X48:Y48" si="77">X47/X42</f>
        <v>0.2139917695473251</v>
      </c>
      <c r="Y48" s="30">
        <f t="shared" si="77"/>
        <v>0.24334600760456274</v>
      </c>
      <c r="Z48" s="30">
        <f t="shared" ref="Z48:AB48" si="78">Z47/Z42</f>
        <v>0.18992248062015504</v>
      </c>
      <c r="AA48" s="58">
        <f t="shared" si="78"/>
        <v>0.216515609264854</v>
      </c>
      <c r="AB48" s="30">
        <f t="shared" si="78"/>
        <v>0.21428571428571427</v>
      </c>
      <c r="AC48" s="1"/>
      <c r="AD48" s="1"/>
      <c r="AE48" s="1"/>
      <c r="AF48" s="1"/>
    </row>
    <row r="49" spans="1:28" ht="12" customHeight="1" x14ac:dyDescent="0.2">
      <c r="A49" s="19" t="s">
        <v>48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  <c r="U49" s="35">
        <v>2</v>
      </c>
      <c r="V49" s="63">
        <f>R49+S49+T49+U49</f>
        <v>9.8000000000000007</v>
      </c>
      <c r="W49" s="35">
        <v>2.9</v>
      </c>
      <c r="X49" s="35">
        <v>2.2000000000000002</v>
      </c>
      <c r="Y49" s="35">
        <v>1.6</v>
      </c>
      <c r="Z49" s="35">
        <v>3.7</v>
      </c>
      <c r="AA49" s="63">
        <f>W49+X49+Y49+Z49</f>
        <v>10.399999999999999</v>
      </c>
      <c r="AB49" s="35">
        <v>4</v>
      </c>
    </row>
    <row r="50" spans="1:28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28" x14ac:dyDescent="0.2">
      <c r="A51" s="3" t="s">
        <v>38</v>
      </c>
    </row>
    <row r="52" spans="1:28" x14ac:dyDescent="0.2">
      <c r="A52" s="3"/>
      <c r="B52" s="7"/>
    </row>
    <row r="53" spans="1:28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B54" s="7"/>
    </row>
    <row r="55" spans="1:28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2017-04-19T16:55:38Z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